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790" firstSheet="2" activeTab="2"/>
  </bookViews>
  <sheets>
    <sheet name="Sheet3" sheetId="1" r:id="rId1"/>
    <sheet name="computation" sheetId="2" r:id="rId2"/>
    <sheet name="BS&amp;PL" sheetId="3" r:id="rId3"/>
    <sheet name="CASH FLOW-0910" sheetId="4" r:id="rId4"/>
    <sheet name="DEP 08-09" sheetId="5" r:id="rId5"/>
    <sheet name="depasperit" sheetId="6" r:id="rId6"/>
    <sheet name="fbt" sheetId="7" r:id="rId7"/>
    <sheet name="Sheet1" sheetId="8" r:id="rId8"/>
    <sheet name="It Refund" sheetId="9" r:id="rId9"/>
    <sheet name="esipf" sheetId="10" r:id="rId10"/>
    <sheet name="Annexure I" sheetId="11" r:id="rId11"/>
    <sheet name="Sheet2" sheetId="12" r:id="rId12"/>
    <sheet name="Form 3CD" sheetId="13" r:id="rId13"/>
  </sheets>
  <definedNames>
    <definedName name="_xlnm.Print_Area" localSheetId="10">'Annexure I'!$A$1:$L$53</definedName>
    <definedName name="_xlnm.Print_Area" localSheetId="2">'BS&amp;PL'!$A$1:$D$325</definedName>
    <definedName name="_xlnm.Print_Area" localSheetId="3">'CASH FLOW-0910'!$A$1:$G$71</definedName>
    <definedName name="_xlnm.Print_Area" localSheetId="1">'computation'!$A$1:$H$40</definedName>
    <definedName name="_xlnm.Print_Area" localSheetId="4">'DEP 08-09'!$A$1:$M$19</definedName>
    <definedName name="_xlnm.Print_Area" localSheetId="5">'depasperit'!$A$2:$I$29</definedName>
    <definedName name="_xlnm.Print_Area" localSheetId="12">'Form 3CD'!$A$371:$L$417</definedName>
    <definedName name="_xlnm.Print_Area" localSheetId="7">'Sheet1'!$A$1:$F$54</definedName>
    <definedName name="_xlnm.Print_Area" localSheetId="11">'Sheet2'!$A$1:$H$173</definedName>
    <definedName name="_xlnm.Print_Area" localSheetId="0">'Sheet3'!$A$1:$F$37</definedName>
  </definedNames>
  <calcPr fullCalcOnLoad="1"/>
</workbook>
</file>

<file path=xl/sharedStrings.xml><?xml version="1.0" encoding="utf-8"?>
<sst xmlns="http://schemas.openxmlformats.org/spreadsheetml/2006/main" count="2103" uniqueCount="1312">
  <si>
    <t>P.L.O OF D.D.O AHMEDABAD</t>
  </si>
  <si>
    <t>SHIVAM TRADERS</t>
  </si>
  <si>
    <t>FOR THE YEAR ENDED ON 31ST MARCH 2010</t>
  </si>
  <si>
    <t>FOR THE YEAR               2009-10</t>
  </si>
  <si>
    <t>Cash &amp; Cash Equivalents as at 01-04-2009</t>
  </si>
  <si>
    <t>Cash &amp; Cash Equivalents as at 31-03-2010</t>
  </si>
  <si>
    <t>THE GUJ STATE HANDLOOM/HANDI DEV CORP LTD</t>
  </si>
  <si>
    <t>DEPRECIATION</t>
  </si>
  <si>
    <t>AS PER OUR REPORT OF EVEN DATE</t>
  </si>
  <si>
    <t>FOR R R S &amp;  ASSOCIATES</t>
  </si>
  <si>
    <t>RAJESH R SHAH</t>
  </si>
  <si>
    <t>PARTNER</t>
  </si>
  <si>
    <t>MEM NO. 34549</t>
  </si>
  <si>
    <t>DIRECTOR</t>
  </si>
  <si>
    <t>SHORT LENGTH DEVLOPMENT CHG</t>
  </si>
  <si>
    <t>HDFC Bank Honda CRV Car Loan Int A/c.</t>
  </si>
  <si>
    <t>HDFC Bank Maruti Esteem Car Loan Int A/c.</t>
  </si>
  <si>
    <t>TDS ON BROKERAGE</t>
  </si>
  <si>
    <t>ALKESH COTTON COMPANY</t>
  </si>
  <si>
    <t>GAMA FABRIC SALES P LTD</t>
  </si>
  <si>
    <t>MODERN TERRY TOWEL LIMITED</t>
  </si>
  <si>
    <t>TAI CHONBVANG TEXTILES INDUSTRIES</t>
  </si>
  <si>
    <t>BHARAT ENTERPRISE</t>
  </si>
  <si>
    <t>DILIP MFG &amp; TRADING CO</t>
  </si>
  <si>
    <t>FORAM ENTERPRISE</t>
  </si>
  <si>
    <t>SHREE MANGAL RASAYAN</t>
  </si>
  <si>
    <t>DINESH K SALECHA</t>
  </si>
  <si>
    <t>KABITA PANDA</t>
  </si>
  <si>
    <t>TALATI ENTERPRISE</t>
  </si>
  <si>
    <t xml:space="preserve">DEPRECIATION ASPER BOOKS FOR THE YEAR 2006-2007 </t>
  </si>
  <si>
    <t>ASSESSMENT YEAR 2007-2008</t>
  </si>
  <si>
    <t>SR.NO</t>
  </si>
  <si>
    <t>ADDITION</t>
  </si>
  <si>
    <t>DEDUCTION</t>
  </si>
  <si>
    <t>FOR THE YEAR</t>
  </si>
  <si>
    <t>UPTO 31.03.07</t>
  </si>
  <si>
    <t>AS AT 31.03.07</t>
  </si>
  <si>
    <t xml:space="preserve">LAND </t>
  </si>
  <si>
    <t>FACTORY BLDG UNIT-1</t>
  </si>
  <si>
    <t>FACTORY BLDG UNIT-2</t>
  </si>
  <si>
    <t>VEHICLES</t>
  </si>
  <si>
    <t>FURNITURE &amp; FIXTURES</t>
  </si>
  <si>
    <t>D.G.SET UNIT-1</t>
  </si>
  <si>
    <t>D.G.SET UNIT-2</t>
  </si>
  <si>
    <t>AVERY WEIGHING SCALE</t>
  </si>
  <si>
    <t>AIR CONDITIONER</t>
  </si>
  <si>
    <t>MACINERY UNIT - 2</t>
  </si>
  <si>
    <t>COMPUTER</t>
  </si>
  <si>
    <t>HUMIDIFICATION PLANT UNIT- 1</t>
  </si>
  <si>
    <t>HUMIDIFICATION PLANT UNIT- 2</t>
  </si>
  <si>
    <t>LABORATOR EQUIPMENT</t>
  </si>
  <si>
    <t>AMITARA OVERSEAS LTD</t>
  </si>
  <si>
    <t>ANKUR EXIM</t>
  </si>
  <si>
    <t>CHAUDHRY TEXTILES PVT LTD</t>
  </si>
  <si>
    <t>MODERN TERRY TOWEL LTD</t>
  </si>
  <si>
    <t>NORQUEST BRANDS P LTD</t>
  </si>
  <si>
    <t>SHIVAM SCRAPE CO</t>
  </si>
  <si>
    <t>SUPER NOVA POLYFAB PVT LTD</t>
  </si>
  <si>
    <t>YASH ENTERPRISE</t>
  </si>
  <si>
    <t>SCHEDULE-15</t>
  </si>
  <si>
    <t>SOURCE OF FUNDS</t>
  </si>
  <si>
    <t>APPLICATION OF FUNDS</t>
  </si>
  <si>
    <t>RESERVES AND SURPLUS</t>
  </si>
  <si>
    <t>SUB_SCHEDULE-11</t>
  </si>
  <si>
    <t>Increase in Stock</t>
  </si>
  <si>
    <t>Stores Consumption &amp; Manufacturing Exp</t>
  </si>
  <si>
    <t>Administrative &amp; Selling Expenses</t>
  </si>
  <si>
    <t>Less :-Provision for Current Tax</t>
  </si>
  <si>
    <t>Less :-Income Tax pertaining to earlier years</t>
  </si>
  <si>
    <t>7 00,00,000 Equity Shares of Rs. 1/- each</t>
  </si>
  <si>
    <t>6,18,00,000 Equity shares of Rs.1/- each</t>
  </si>
  <si>
    <t>Subscribed  &amp; paid up</t>
  </si>
  <si>
    <t>B: Loan for Motor Car</t>
  </si>
  <si>
    <t xml:space="preserve">Packing Material </t>
  </si>
  <si>
    <t>Fixed Deposits with Bank under lien with Bank of India</t>
  </si>
  <si>
    <t>Bank of India  Dividend A/c</t>
  </si>
  <si>
    <t>Prepaid Expenses</t>
  </si>
  <si>
    <t>Unsecured Considered Good</t>
  </si>
  <si>
    <t>Other Interest</t>
  </si>
  <si>
    <t>TDS Payable</t>
  </si>
  <si>
    <t>B: Provisions for Expenses</t>
  </si>
  <si>
    <t>PROVISION FOR INCOME TAX</t>
  </si>
  <si>
    <t>Less : Advance Tax</t>
  </si>
  <si>
    <t>Miscelleneous Exp</t>
  </si>
  <si>
    <t>Conveyance Expenses</t>
  </si>
  <si>
    <t>Legal,Professional &amp; Consultancy Charges</t>
  </si>
  <si>
    <t>Meeting Expenses</t>
  </si>
  <si>
    <t>R.O.C &amp; Listing Fees</t>
  </si>
  <si>
    <t>Bad Debts</t>
  </si>
  <si>
    <t>Vehicle Repairing &amp; Maintainance</t>
  </si>
  <si>
    <t>BANK CHARGES</t>
  </si>
  <si>
    <t>Bank Charges</t>
  </si>
  <si>
    <t>Car Loan Interest</t>
  </si>
  <si>
    <t>Telephone &amp; Postage Exp</t>
  </si>
  <si>
    <t>Vehicle Expenses</t>
  </si>
  <si>
    <t>CAR LOAN INTEREST</t>
  </si>
  <si>
    <t>SUB_SCHEDULE-19</t>
  </si>
  <si>
    <t>SUB_SCHEDULE-18</t>
  </si>
  <si>
    <t>SUB_SCHEDULE-16</t>
  </si>
  <si>
    <t>SUB_SCHEDULE-15</t>
  </si>
  <si>
    <t>SUB_SCHEDULE-13</t>
  </si>
  <si>
    <t>SUB_SCHEDULE-12</t>
  </si>
  <si>
    <t>SUB_SCHEDULE-10</t>
  </si>
  <si>
    <t>SUB_SCHEDULE-8</t>
  </si>
  <si>
    <t>SUB_SCHEDULE-9</t>
  </si>
  <si>
    <t>SUB_SCHEDULE-7</t>
  </si>
  <si>
    <t>SUNDRY DEBTORS</t>
  </si>
  <si>
    <t>SUB_SCHEDULE-5</t>
  </si>
  <si>
    <t>SUB_SCHEDULE-4</t>
  </si>
  <si>
    <t>SUB_SCHEDULE-2</t>
  </si>
  <si>
    <t>SUNDRY CREDITRS FOR SUPPLIERS</t>
  </si>
  <si>
    <t>SUNDRY CREDITRS FOR GOODS</t>
  </si>
  <si>
    <t>SUNDRY CREDITRS FOR EXPENSES</t>
  </si>
  <si>
    <t>CURRENT LIABILITIES AND PROVISIONS</t>
  </si>
  <si>
    <t>Miscelleneous Expense</t>
  </si>
  <si>
    <t>Vehicle Expense</t>
  </si>
  <si>
    <t>Postage &amp; Telephone Expense</t>
  </si>
  <si>
    <t>ADMINISTRATIVE AND SELLING EXPENSES</t>
  </si>
  <si>
    <t>MANUFACTURING &amp; STORES EXPENSES</t>
  </si>
  <si>
    <t>OTHER INTEREST INCOME</t>
  </si>
  <si>
    <t>(RS.)</t>
  </si>
  <si>
    <t>SUB_SCHEDULE-17</t>
  </si>
  <si>
    <t>GUJARAT STATE CIVIL SUPPLY CO</t>
  </si>
  <si>
    <t>AMA SERVICES P LTD</t>
  </si>
  <si>
    <t>ANKUR FAB</t>
  </si>
  <si>
    <t>JITENDRA &amp; CO</t>
  </si>
  <si>
    <t>PARAS TEXTILES</t>
  </si>
  <si>
    <t>SACHDEVA FABRIC WORLD P LTD</t>
  </si>
  <si>
    <t>SHARDA FASHION</t>
  </si>
  <si>
    <t>TEXACO SYNTHETICS P LTD</t>
  </si>
  <si>
    <t>PBM POLYTEX LTD</t>
  </si>
  <si>
    <t>SANGAM INDIA LTD</t>
  </si>
  <si>
    <t>VIPPY SPIN PRO LTD</t>
  </si>
  <si>
    <t>BHOLENATH ENG WORKS</t>
  </si>
  <si>
    <t>DRONA &amp; JIGAR ENT PVT LTD</t>
  </si>
  <si>
    <t>JAGDISH INDUSTRIES</t>
  </si>
  <si>
    <t>MARUTI ENTERPRISE</t>
  </si>
  <si>
    <t>MAHA SHAKTI TRADERS</t>
  </si>
  <si>
    <t>MAHAVIR ENTERPRISE</t>
  </si>
  <si>
    <t>MEET ENTERPRISE</t>
  </si>
  <si>
    <t>NARENDRA H RAJPUT</t>
  </si>
  <si>
    <t>SHREE UMIYA INDUSTRIES</t>
  </si>
  <si>
    <t>SUB_SCHEDULE-21</t>
  </si>
  <si>
    <t>UNCLAIMED DIVIDEND</t>
  </si>
  <si>
    <t>TDS ON DEPOSIT    2007-2008</t>
  </si>
  <si>
    <t>TDS ON GEB DEPOSIT 2007-2008</t>
  </si>
  <si>
    <t>TDS ON JOBWORK 2007-2008</t>
  </si>
  <si>
    <t>Provision for Fringe Benefit Tax</t>
  </si>
  <si>
    <t>Add :Transportation Exp ( Inward)</t>
  </si>
  <si>
    <t>Salary,Wages &amp; Allowance</t>
  </si>
  <si>
    <t>Medical Expenses</t>
  </si>
  <si>
    <t>01.04.07</t>
  </si>
  <si>
    <t>31.03.08</t>
  </si>
  <si>
    <t>AS AT 01.04.07</t>
  </si>
  <si>
    <t>SUB_SCHEDULE-1</t>
  </si>
  <si>
    <t xml:space="preserve"> SUB_SCHEDULE-3</t>
  </si>
  <si>
    <t>Add :- Provided during the year</t>
  </si>
  <si>
    <t>SUB_SCHEDULE-6</t>
  </si>
  <si>
    <t>SUB_SCHEDULE-14</t>
  </si>
  <si>
    <t xml:space="preserve">                 SUB_SCHEDULE-20</t>
  </si>
  <si>
    <t xml:space="preserve">  TOTAL </t>
  </si>
  <si>
    <t>Sundry Debit Bal Written Off</t>
  </si>
  <si>
    <t>Ass. Year</t>
  </si>
  <si>
    <t>2008-2009</t>
  </si>
  <si>
    <t>P.Year</t>
  </si>
  <si>
    <t>Details of P.F</t>
  </si>
  <si>
    <t>Sr. No</t>
  </si>
  <si>
    <t>Month</t>
  </si>
  <si>
    <t>Due Date</t>
  </si>
  <si>
    <t>Date of Payment</t>
  </si>
  <si>
    <t>Amount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</si>
  <si>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</si>
  <si>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</si>
  <si>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</si>
  <si>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</si>
  <si>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</si>
  <si>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</si>
  <si>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</si>
  <si>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</si>
  <si>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</si>
  <si>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</si>
  <si>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</si>
  <si>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</si>
  <si>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Details of ESI</t>
  </si>
  <si>
    <t>Details of GEB</t>
  </si>
  <si>
    <t>Details of D.G.Set</t>
  </si>
  <si>
    <t>Unit</t>
  </si>
  <si>
    <t>Bill Amount</t>
  </si>
  <si>
    <t>Factory Bldg</t>
  </si>
  <si>
    <t>Air Conditioners</t>
  </si>
  <si>
    <t>Humidification Plant</t>
  </si>
  <si>
    <t>Plant &amp; Machinery</t>
  </si>
  <si>
    <t>Furniture &amp; Fixtures</t>
  </si>
  <si>
    <t>Oct to Mar-08</t>
  </si>
  <si>
    <t>April to Sep-07</t>
  </si>
  <si>
    <t>Total</t>
  </si>
  <si>
    <t>Details for Dep Asper I.Tax on addittions</t>
  </si>
  <si>
    <t>Particulars</t>
  </si>
  <si>
    <t>B.O.I  O/D A/c. Against FDR</t>
  </si>
  <si>
    <t>Finished Goods &amp; WIP</t>
  </si>
  <si>
    <t>SCHEDULE-6</t>
  </si>
  <si>
    <t xml:space="preserve">Job Work Income </t>
  </si>
  <si>
    <t>Bank Interest Account (net)</t>
  </si>
  <si>
    <t>Closing Stock of WIP &amp; Finished Goods</t>
  </si>
  <si>
    <t>Less :Opening Stock of WIP &amp; Finished Stock</t>
  </si>
  <si>
    <t xml:space="preserve">Packing Material Expenses </t>
  </si>
  <si>
    <t>MINAXI TEXTILES LIMITED</t>
  </si>
  <si>
    <t>STATUS  : LIMITED COMPANY</t>
  </si>
  <si>
    <t xml:space="preserve">PLOT NO 3311, </t>
  </si>
  <si>
    <t xml:space="preserve">PAN NO. : </t>
  </si>
  <si>
    <t>GIDC INDUSTRIAL ESTATE</t>
  </si>
  <si>
    <t>WARD    :</t>
  </si>
  <si>
    <t>VILLAGE : CHHATRAL,</t>
  </si>
  <si>
    <t>TALUKA : KALOL, DIST. GANDHINAGAR</t>
  </si>
  <si>
    <t>STATEMENT OF TOTAL INCOME</t>
  </si>
  <si>
    <t>AMOUNT (Rs.)</t>
  </si>
  <si>
    <t>INCOME FROM BUSINESS &amp; PORFESSION SOURCES</t>
  </si>
  <si>
    <t>Profit as per the Profit &amp; Loss Statement</t>
  </si>
  <si>
    <t>Add : Inadmisable Expenses</t>
  </si>
  <si>
    <t>Annexure-2</t>
  </si>
  <si>
    <t>Statement Showing  Contribution in ESI</t>
  </si>
  <si>
    <t xml:space="preserve">Due </t>
  </si>
  <si>
    <t>Payment</t>
  </si>
  <si>
    <t xml:space="preserve">Employers </t>
  </si>
  <si>
    <t>Employees</t>
  </si>
  <si>
    <t>Date</t>
  </si>
  <si>
    <t>Contribution</t>
  </si>
  <si>
    <t>Amt. paid</t>
  </si>
  <si>
    <t>15.05.09</t>
  </si>
  <si>
    <t>19.05.09</t>
  </si>
  <si>
    <t>15.06.09</t>
  </si>
  <si>
    <t>23.06.09</t>
  </si>
  <si>
    <t>15.07.09</t>
  </si>
  <si>
    <t>22.07.09</t>
  </si>
  <si>
    <t>15.08.09</t>
  </si>
  <si>
    <t>22.08.09</t>
  </si>
  <si>
    <t>15.09.09</t>
  </si>
  <si>
    <t>23.09.09</t>
  </si>
  <si>
    <t>15.10.09</t>
  </si>
  <si>
    <t>20.10.09</t>
  </si>
  <si>
    <t>15.11.09</t>
  </si>
  <si>
    <t>23.11.09</t>
  </si>
  <si>
    <t>15.12.09</t>
  </si>
  <si>
    <t>18.12.09</t>
  </si>
  <si>
    <t>15.01.10</t>
  </si>
  <si>
    <t>20.01.10</t>
  </si>
  <si>
    <t>15.02.10</t>
  </si>
  <si>
    <t>22.02.10</t>
  </si>
  <si>
    <t>15.03.10</t>
  </si>
  <si>
    <t>26.03.10</t>
  </si>
  <si>
    <t>15.04.10</t>
  </si>
  <si>
    <t>23.04.10</t>
  </si>
  <si>
    <t>Statement Showing  Contribution in EPF</t>
  </si>
  <si>
    <t>Depreciation (Considered Seperately)</t>
  </si>
  <si>
    <t>Less : Depreciation as per I.T. Act</t>
  </si>
  <si>
    <t>Gross Total Income</t>
  </si>
  <si>
    <t xml:space="preserve">Total Taxable Income </t>
  </si>
  <si>
    <t>TAX POSITION</t>
  </si>
  <si>
    <t>Tax on Rs.</t>
  </si>
  <si>
    <t>@</t>
  </si>
  <si>
    <t xml:space="preserve">Special Tax  on Rs                </t>
  </si>
  <si>
    <t>Add : Surcharge</t>
  </si>
  <si>
    <t xml:space="preserve">Add : Education Cess </t>
  </si>
  <si>
    <t>Less : TDS</t>
  </si>
  <si>
    <t>MINAXI TEXTILS LIMITED</t>
  </si>
  <si>
    <t>Rate</t>
  </si>
  <si>
    <t>ADDITION   BEFORE 182 DAYS</t>
  </si>
  <si>
    <t>ADDITION   AFTER 182 DAYS</t>
  </si>
  <si>
    <t>DEDUCTION DURING THE YEAR</t>
  </si>
  <si>
    <t>DEPRECIATION DURING THE YEAR</t>
  </si>
  <si>
    <t>Land &amp; Site Devlopment</t>
  </si>
  <si>
    <t>Factory Building Unit-1</t>
  </si>
  <si>
    <t>Car</t>
  </si>
  <si>
    <t>Factory Building Unit -2</t>
  </si>
  <si>
    <t>P &amp; M Unit -1</t>
  </si>
  <si>
    <t>P &amp; M Unit -2</t>
  </si>
  <si>
    <t>Scooter</t>
  </si>
  <si>
    <t>Computer</t>
  </si>
  <si>
    <t>Office Equipment</t>
  </si>
  <si>
    <t>Laboratory Equipment</t>
  </si>
  <si>
    <t>Loss on sale of assets</t>
  </si>
  <si>
    <t>dep as per book</t>
  </si>
  <si>
    <t>dep as per itax</t>
  </si>
  <si>
    <t>Defered tax liability to be a/c for</t>
  </si>
  <si>
    <t>Land &amp; Site Development</t>
  </si>
  <si>
    <t>Factory Building</t>
  </si>
  <si>
    <t>E</t>
  </si>
  <si>
    <t>F</t>
  </si>
  <si>
    <t>G</t>
  </si>
  <si>
    <t>H</t>
  </si>
  <si>
    <t>Furniture &amp; Fixture</t>
  </si>
  <si>
    <t>block as per books</t>
  </si>
  <si>
    <t>block as per it</t>
  </si>
  <si>
    <t>Calculation of Fringe Benefit Tax</t>
  </si>
  <si>
    <t>Sr.No.</t>
  </si>
  <si>
    <t>Nature of Expenses</t>
  </si>
  <si>
    <t>FBT</t>
  </si>
  <si>
    <t>Motor Car Expenses</t>
  </si>
  <si>
    <t>Total Expenses</t>
  </si>
  <si>
    <t>FBT Payable @ 30%</t>
  </si>
  <si>
    <t>Add : Surcharge @10%</t>
  </si>
  <si>
    <t>Advance Paid</t>
  </si>
  <si>
    <t>Travelling &amp; Conveyance Expenses</t>
  </si>
  <si>
    <t>Provision for Income Tax (net of advance tax)</t>
  </si>
  <si>
    <t xml:space="preserve">PROFIT AND LOSS A/C </t>
  </si>
  <si>
    <t>As per our Report of even date attached.</t>
  </si>
  <si>
    <t>(Amount Paid up on 12384000 Shares of Rs. 1/- each</t>
  </si>
  <si>
    <t>in the P.Y. 2006-07)</t>
  </si>
  <si>
    <t>Profit &amp; Loss A/C:</t>
  </si>
  <si>
    <t>Opening Balance</t>
  </si>
  <si>
    <t>Add: Profit/(loss) during the year</t>
  </si>
  <si>
    <t>A: (1) Cash Credit facilities from Bank of India, against  hypothication of Raw Material , Stock in Process, Finished Goods, Stores and entire Present and future book debts and further secured by first charge on immovable/Movable Properties of Unit-II of the Company.</t>
  </si>
  <si>
    <t>Sundry Deposits</t>
  </si>
  <si>
    <t xml:space="preserve">Deferred Tax </t>
  </si>
  <si>
    <t>UNCLAIMED DIV A/C 2000-2001</t>
  </si>
  <si>
    <t>UNCLAIMED DIV A/C 2001-2002</t>
  </si>
  <si>
    <t>UNCLAIMED DIV A/C 2002-2003</t>
  </si>
  <si>
    <t>UNCLAIMED DIV A/C 2003-2004</t>
  </si>
  <si>
    <t>UNCLAIMED DIV A/C 2004-2005</t>
  </si>
  <si>
    <t>UNCLAIMED DIV A/C 2005-2006</t>
  </si>
  <si>
    <t>UNCLAIMED DIV A/C 2006-2007</t>
  </si>
  <si>
    <t>Staff Welfare Expenses</t>
  </si>
  <si>
    <t>Less : Sales Return</t>
  </si>
  <si>
    <t>Shortages in Length</t>
  </si>
  <si>
    <t>Interest on GEB Deposit</t>
  </si>
  <si>
    <t>Motor Car Depreciation</t>
  </si>
  <si>
    <t>GUJARAT ELECTRICITY BOARD.</t>
  </si>
  <si>
    <t>NET BLOCK</t>
  </si>
  <si>
    <t>Add : Education Cess @ 3%</t>
  </si>
  <si>
    <t>Scrap Sales</t>
  </si>
  <si>
    <t>Less : Discount/Rate Diff</t>
  </si>
  <si>
    <t>Annexure 2</t>
  </si>
  <si>
    <t>ANNEXURE : 3</t>
  </si>
  <si>
    <t>STATEMENT OF PAYMENTS MADE OVER RS. 20000/-</t>
  </si>
  <si>
    <t>(A)</t>
  </si>
  <si>
    <t>As Regards Cash:</t>
  </si>
  <si>
    <t>NIL</t>
  </si>
  <si>
    <t>(B)</t>
  </si>
  <si>
    <t>As Regards Bank:</t>
  </si>
  <si>
    <t>It is not possible for us to verify whether the payment in excess of Rs. 20000/- has been made otherwise than by crossed cheque or crossed Bank Draft as the necessary evidence is not in possession of the assessee.</t>
  </si>
  <si>
    <t>(IN LACS)</t>
  </si>
  <si>
    <t>(Profit)/Loss on Sale of Asset</t>
  </si>
  <si>
    <t>(Profit)/Loss on Sale of Mutual Funds</t>
  </si>
  <si>
    <t>(Purchase)/ Sale of Investments</t>
  </si>
  <si>
    <t>R.R.S.  &amp; ASSOCIATES</t>
  </si>
  <si>
    <t>Balances written off</t>
  </si>
  <si>
    <t>5,56,03,160 Equity Shares of Rs. 1/- each  Fully paid up</t>
  </si>
  <si>
    <t>(P.Y. 49416000 paid up and 12384000 shares forfeited)</t>
  </si>
  <si>
    <t>(2) DEFERRED TAX LIABILITY</t>
  </si>
  <si>
    <t>(1) SHAREHOLDERS FUNDS</t>
  </si>
  <si>
    <t>(3) LOAN FUNDS :</t>
  </si>
  <si>
    <t>(1) FIXED ASSETS</t>
  </si>
  <si>
    <t xml:space="preserve">        SECURED LOANS</t>
  </si>
  <si>
    <t xml:space="preserve">        SHARE CAPITAL</t>
  </si>
  <si>
    <t xml:space="preserve">        RESERVES AND SURPLUS./PROFIT</t>
  </si>
  <si>
    <t xml:space="preserve">        GROSS BLOCK</t>
  </si>
  <si>
    <t xml:space="preserve">        LESS: DEPRECIATION</t>
  </si>
  <si>
    <t>Balance as per last year</t>
  </si>
  <si>
    <t xml:space="preserve">    (i)  CURRENT ASSETS</t>
  </si>
  <si>
    <t xml:space="preserve">           INVENTORIES</t>
  </si>
  <si>
    <t xml:space="preserve">           SUNDRY DEBTORS</t>
  </si>
  <si>
    <t xml:space="preserve">        NET  BLOCK</t>
  </si>
  <si>
    <t>(2) INVESTMENTS</t>
  </si>
  <si>
    <t>(3) CURRENT ASSETS, LOANS &amp; ADVANCES</t>
  </si>
  <si>
    <t xml:space="preserve">           CASH AND BANK BALANCES</t>
  </si>
  <si>
    <t xml:space="preserve">           OTHER ASSETS</t>
  </si>
  <si>
    <t xml:space="preserve">           NET CURRENT ASSETS</t>
  </si>
  <si>
    <t>(As verified, valued and certified by the management)</t>
  </si>
  <si>
    <t>Advances Recoverable in Cash or in Kind of for Value to be received ( Unsecured Considered Good)</t>
  </si>
  <si>
    <t>Interest Accrued on Fixed Deposits with Sch. Banks</t>
  </si>
  <si>
    <t>D: Loans and Advances:</t>
  </si>
  <si>
    <t xml:space="preserve">           LOANS AND ADVANCES</t>
  </si>
  <si>
    <t>(2) The above facilities are further secured by the personal guarantees of all the Directors.</t>
  </si>
  <si>
    <t>SCHEDULES FORMING PART OF THE STATEMENT OF ACCOUNTS</t>
  </si>
  <si>
    <t>SCHEDULE-9</t>
  </si>
  <si>
    <t>AACCM 4825 C</t>
  </si>
  <si>
    <t>ACIT, MEHSANA</t>
  </si>
  <si>
    <t>31-03-09           (RS.)</t>
  </si>
  <si>
    <t>31-03-09        (RS.)</t>
  </si>
  <si>
    <t>31-03-09            (RS.)</t>
  </si>
  <si>
    <t>AS AT 31.3.09</t>
  </si>
  <si>
    <t>FOR THE YEAR               2008-09</t>
  </si>
  <si>
    <t>2009-2010</t>
  </si>
  <si>
    <t>April-2008 to March-2009</t>
  </si>
  <si>
    <t>20.05.08</t>
  </si>
  <si>
    <t>20.06.08</t>
  </si>
  <si>
    <t>20.02.09</t>
  </si>
  <si>
    <t>16.05.08</t>
  </si>
  <si>
    <t>20.04.09</t>
  </si>
  <si>
    <t>20.03.09</t>
  </si>
  <si>
    <t>20.01.09</t>
  </si>
  <si>
    <t>20.12.08</t>
  </si>
  <si>
    <t>25.11.08</t>
  </si>
  <si>
    <t>21.10.08</t>
  </si>
  <si>
    <t>22.09.08</t>
  </si>
  <si>
    <t>26.08.08</t>
  </si>
  <si>
    <t>30.07.08</t>
  </si>
  <si>
    <t>23.06.08</t>
  </si>
  <si>
    <t>20.07.08</t>
  </si>
  <si>
    <t>20.08.08</t>
  </si>
  <si>
    <t>20.09.08</t>
  </si>
  <si>
    <t>20.10.08</t>
  </si>
  <si>
    <t>20.11.08</t>
  </si>
  <si>
    <t>---</t>
  </si>
  <si>
    <t>B.O.I Kalol</t>
  </si>
  <si>
    <t>B.O.I Term Loan A/c 01</t>
  </si>
  <si>
    <t>B.O.I Term Loan A/c 18</t>
  </si>
  <si>
    <t>Director Remuneration</t>
  </si>
  <si>
    <t>Donation</t>
  </si>
  <si>
    <t>Garden Expense</t>
  </si>
  <si>
    <t>Professional Tax</t>
  </si>
  <si>
    <t>TDS ON INTEREST</t>
  </si>
  <si>
    <t>Director Salary</t>
  </si>
  <si>
    <t>Vinod Bhatia</t>
  </si>
  <si>
    <t>TDS ON DEPOSIT    2008-2009</t>
  </si>
  <si>
    <t>Anil P. Mistry</t>
  </si>
  <si>
    <t>Ashok P. Pathak &amp; co.</t>
  </si>
  <si>
    <t>Dinesh Industries</t>
  </si>
  <si>
    <t>D. Raja Transport</t>
  </si>
  <si>
    <t>Ganpat V Parmar</t>
  </si>
  <si>
    <t>Indian Fire &amp; Safety Service</t>
  </si>
  <si>
    <t>Jayendra Roadways</t>
  </si>
  <si>
    <t>Jay Gayatri Roadlines</t>
  </si>
  <si>
    <t>Kalpwruksh Enterprise</t>
  </si>
  <si>
    <t>Kashmira Chawda</t>
  </si>
  <si>
    <t>Krishna Megh Yarn Industries</t>
  </si>
  <si>
    <t>Kumar Cotton Mills Pvt. Ltd.</t>
  </si>
  <si>
    <t>Maheeka TexTech</t>
  </si>
  <si>
    <t>Patel Warpar Pvt. Ltd.</t>
  </si>
  <si>
    <t>Shree Prakash Textiles Guj P Ltd.</t>
  </si>
  <si>
    <t>Abhishek Industries Ltd.</t>
  </si>
  <si>
    <t>Tai ChonBang Textile Industries</t>
  </si>
  <si>
    <t>VIBGYOR Corporation</t>
  </si>
  <si>
    <t>Ankit Telecom &amp; Electricals</t>
  </si>
  <si>
    <t>Balram Sales Corporation</t>
  </si>
  <si>
    <t>Dhanlakshmi Trading Corporation</t>
  </si>
  <si>
    <t>Dilip Mfg &amp; Trading Co.</t>
  </si>
  <si>
    <t>D.K. Industries</t>
  </si>
  <si>
    <t>Laxmi Textiles Corporation</t>
  </si>
  <si>
    <t>Lee Hee Traders</t>
  </si>
  <si>
    <t>Neelam Industries</t>
  </si>
  <si>
    <t>Shree Gayatri Sales Corporation</t>
  </si>
  <si>
    <t>Amazon Attires</t>
  </si>
  <si>
    <t>Anita Textiles</t>
  </si>
  <si>
    <t>Bajrang Scrape traders</t>
  </si>
  <si>
    <t>Bhasumal &amp; Co.</t>
  </si>
  <si>
    <t>H Link Clothing P. Ltd.</t>
  </si>
  <si>
    <t>Jaya Shree Textiles</t>
  </si>
  <si>
    <t>Krishna Textiles</t>
  </si>
  <si>
    <t>Kundanlal Kapilkumar</t>
  </si>
  <si>
    <t>Lakshmi Chandan Textiles</t>
  </si>
  <si>
    <t>Loom Tex Fabrics</t>
  </si>
  <si>
    <t>M.G. Impex</t>
  </si>
  <si>
    <t>Pushpam Synthetic</t>
  </si>
  <si>
    <t>Rameshchand Nemichand</t>
  </si>
  <si>
    <t>Sakarda Synthetics Pvt. Ltd.</t>
  </si>
  <si>
    <t>Santoman Fabrick</t>
  </si>
  <si>
    <t>S. Bharatkumar</t>
  </si>
  <si>
    <t>Shree Mahadev Textiles</t>
  </si>
  <si>
    <t>T.S. Suiting</t>
  </si>
  <si>
    <t>T.S.Textile</t>
  </si>
  <si>
    <t>Veekey &amp; Co.</t>
  </si>
  <si>
    <t>Rent</t>
  </si>
  <si>
    <t>Nirmal Textile Industries</t>
  </si>
  <si>
    <t>Interest on Excise Refund</t>
  </si>
  <si>
    <t xml:space="preserve"> PARTNER  ( M.No. 34549)                                        MG.DIRECTOR                        DIRECTOR                   </t>
  </si>
  <si>
    <t xml:space="preserve">RAJESH R SHAH                                                            B.P.PATEL                            D.P.PATEL                    </t>
  </si>
  <si>
    <t>TDS Receivable</t>
  </si>
  <si>
    <t xml:space="preserve"> Balance Carried to Balance Sheet (Surplus)</t>
  </si>
  <si>
    <t>PLOT NO 3311, UNIT NO 2, GIDC INDUSTRIAL ESTATE</t>
  </si>
  <si>
    <t>VILLAGE : CHHATRAL, TALUKA : KALOL, DIST. GANDHINAGAR.</t>
  </si>
  <si>
    <t>B.P. PATEL</t>
  </si>
  <si>
    <t>D.P. PATEL</t>
  </si>
  <si>
    <t xml:space="preserve">                    MG.DIRECTOR               </t>
  </si>
  <si>
    <t>31-03-10            (RS.)</t>
  </si>
  <si>
    <t>31-03-10           (RS.)</t>
  </si>
  <si>
    <t>31-03-10        (RS.)</t>
  </si>
  <si>
    <t>Sales Tax Exp</t>
  </si>
  <si>
    <t>Service Tax Exp</t>
  </si>
  <si>
    <t>Stamp Duty exp</t>
  </si>
  <si>
    <t>Testing Exp</t>
  </si>
  <si>
    <t>Travelling Exp</t>
  </si>
  <si>
    <t>BOI XYLO CAR LOAN INTEREST</t>
  </si>
  <si>
    <t xml:space="preserve">DEPRECIATION ASPER BOOKS FOR THE YEAR 2009-2010 </t>
  </si>
  <si>
    <t>01.04.09</t>
  </si>
  <si>
    <t>UPTO 31.03.10</t>
  </si>
  <si>
    <t>AS AT 31.3.10</t>
  </si>
  <si>
    <t>3. BOI XYLO CAR LOAN A/C</t>
  </si>
  <si>
    <t>Alpa Textiles</t>
  </si>
  <si>
    <t>Ambica Traders</t>
  </si>
  <si>
    <t>Amitara Overseas Ltd</t>
  </si>
  <si>
    <t>Amitara Exports Ltd</t>
  </si>
  <si>
    <t>Balkishan &amp; Co</t>
  </si>
  <si>
    <t>Bhumika Enterprise</t>
  </si>
  <si>
    <t>Dhanraj Textiles</t>
  </si>
  <si>
    <t>G.Bhagat &amp; Co</t>
  </si>
  <si>
    <t>G.P. Textiles</t>
  </si>
  <si>
    <t>Hindustan Mills</t>
  </si>
  <si>
    <t>Jain Tex Creation</t>
  </si>
  <si>
    <t>J K Enterprise</t>
  </si>
  <si>
    <t>Mahavir Trading Co</t>
  </si>
  <si>
    <t>Mayank Fabrics</t>
  </si>
  <si>
    <t>M.Ghanshyam</t>
  </si>
  <si>
    <t>M.G.Suiting</t>
  </si>
  <si>
    <t>M.Sunilkumar</t>
  </si>
  <si>
    <t>Nishi Impex</t>
  </si>
  <si>
    <t>Om Shakti Textiles</t>
  </si>
  <si>
    <t>Piyus Textiles</t>
  </si>
  <si>
    <t>P.S.Enterprise</t>
  </si>
  <si>
    <t>Rajesh Impex</t>
  </si>
  <si>
    <t>Ravi Textiles</t>
  </si>
  <si>
    <t>Sanjay Enterprise</t>
  </si>
  <si>
    <t>Shakti Dyeing Works</t>
  </si>
  <si>
    <t>Shivam Scrape CO</t>
  </si>
  <si>
    <t>Shreepati Textiles Industries</t>
  </si>
  <si>
    <t>Shree Ram Textiles</t>
  </si>
  <si>
    <t>Uttamchand Nemichand</t>
  </si>
  <si>
    <t>Vardhman Textiles</t>
  </si>
  <si>
    <t>Shubh Laxmi Enterprise</t>
  </si>
  <si>
    <t>Kiran Manikrao</t>
  </si>
  <si>
    <t>Rakesh Prabhudas Patel</t>
  </si>
  <si>
    <t>Deposit with Court for Civil Suit 937/2007</t>
  </si>
  <si>
    <t xml:space="preserve">Insurance Claim </t>
  </si>
  <si>
    <t>Ama Services P Ltd</t>
  </si>
  <si>
    <t>Asarwa Mills</t>
  </si>
  <si>
    <t>Ashutosh Yarn</t>
  </si>
  <si>
    <t>Bannuram Anilkumar &amp; Co</t>
  </si>
  <si>
    <t>Gama Fabric Sales P Ltd</t>
  </si>
  <si>
    <t>Goyam Textiles</t>
  </si>
  <si>
    <t>Hemlon Synthetics P Ltd</t>
  </si>
  <si>
    <t>M.G.Impex</t>
  </si>
  <si>
    <t>Narendra Cotton Gin &amp; Pre Co P Ltd</t>
  </si>
  <si>
    <t>Parth Textiles</t>
  </si>
  <si>
    <t>Satia Synthetics Ltd</t>
  </si>
  <si>
    <t>Sharda Fashion</t>
  </si>
  <si>
    <t>Shivam Enterprise</t>
  </si>
  <si>
    <t>Shubh Laxmi Associates</t>
  </si>
  <si>
    <t>K.D.Fabrics</t>
  </si>
  <si>
    <t>Arhum Polyex</t>
  </si>
  <si>
    <t>Atex Industries</t>
  </si>
  <si>
    <t>Automotive Oil Industries</t>
  </si>
  <si>
    <t>Bharat &amp; Brothers</t>
  </si>
  <si>
    <t>Chintan Bricks</t>
  </si>
  <si>
    <t>Dhanlaxmi Marketing</t>
  </si>
  <si>
    <t>Gujarat Petrochem Industires</t>
  </si>
  <si>
    <t>H.M.Bearing Centre</t>
  </si>
  <si>
    <t>Jindal Corporation</t>
  </si>
  <si>
    <t>K.M.Industries</t>
  </si>
  <si>
    <t>M Tex Enterprise</t>
  </si>
  <si>
    <t>Prabhat Textiles Trading Co</t>
  </si>
  <si>
    <t>Raj Enterprise</t>
  </si>
  <si>
    <t>Royal Industries</t>
  </si>
  <si>
    <t>Royal Paper Products</t>
  </si>
  <si>
    <t>Shree Bhramani Traders</t>
  </si>
  <si>
    <t>Shree Electro Polytex</t>
  </si>
  <si>
    <t>Subham Timing Belt Agency</t>
  </si>
  <si>
    <t>Silvasa Lubricant P Ltd</t>
  </si>
  <si>
    <t>S.K.Textiles</t>
  </si>
  <si>
    <t>Tools N Wheels</t>
  </si>
  <si>
    <t>Yash Fabrics</t>
  </si>
  <si>
    <t>All Winding &amp; Electricals</t>
  </si>
  <si>
    <t>Anik Synthetics P Ltd</t>
  </si>
  <si>
    <t>Atira</t>
  </si>
  <si>
    <t>Harsh Packaging</t>
  </si>
  <si>
    <t>Harunmiya Yusufmiya Malek</t>
  </si>
  <si>
    <t>H.J.Patel</t>
  </si>
  <si>
    <t>Honesh Reed Rep Works</t>
  </si>
  <si>
    <t>Industrial Steel Corporation</t>
  </si>
  <si>
    <t>Labh Steel Corporation</t>
  </si>
  <si>
    <t>Madhav Electricals</t>
  </si>
  <si>
    <t>Narendra H Rajput</t>
  </si>
  <si>
    <t>New Vikas Rep Works</t>
  </si>
  <si>
    <t>Prasas Engineering Works</t>
  </si>
  <si>
    <t>Radhe Textiles</t>
  </si>
  <si>
    <t>Ravi Plastics</t>
  </si>
  <si>
    <t>Ravi Sales &amp; Services</t>
  </si>
  <si>
    <t>Rikin Transport</t>
  </si>
  <si>
    <t>R.R.S. &amp; Associates</t>
  </si>
  <si>
    <t>Shah Corporation</t>
  </si>
  <si>
    <t>Shree Vahanvati Roadways</t>
  </si>
  <si>
    <t>Siddhi Trading</t>
  </si>
  <si>
    <t>Spectronics Control System</t>
  </si>
  <si>
    <t>Subh Steel Traders</t>
  </si>
  <si>
    <t>Sunit Khadelwal</t>
  </si>
  <si>
    <t>Tem Tex Products</t>
  </si>
  <si>
    <t>Tex Spare Engineering</t>
  </si>
  <si>
    <t>Umang Fabrics</t>
  </si>
  <si>
    <t>Umiya Stationery Mart</t>
  </si>
  <si>
    <t>Sales Tax A/c</t>
  </si>
  <si>
    <t>Provision for I.Tax 2009-2010</t>
  </si>
  <si>
    <t>TDS RECEIVABLE 2009-10</t>
  </si>
  <si>
    <t>Gayatri Trading Co</t>
  </si>
  <si>
    <t>S.P.Sharma</t>
  </si>
  <si>
    <t xml:space="preserve">        UNSECURED LOAN</t>
  </si>
  <si>
    <t>SCHEDULE-5</t>
  </si>
  <si>
    <t>UNSECURED LOANS</t>
  </si>
  <si>
    <t>RITESH TRADERS</t>
  </si>
  <si>
    <t>TDS RECEIVABLE 2008-09</t>
  </si>
  <si>
    <t>SUB_SCHEDULE-22</t>
  </si>
  <si>
    <t>Advances To Suppliers</t>
  </si>
  <si>
    <t>SUB_SCHEDULE-23</t>
  </si>
  <si>
    <t>Advances From Debtors</t>
  </si>
  <si>
    <t>Dahyabhai Chunilal &amp; Co</t>
  </si>
  <si>
    <t>Navang Roadlines P Ltd</t>
  </si>
  <si>
    <t>Paresh S Panchal</t>
  </si>
  <si>
    <t>Svetronik Sales  &amp; Services</t>
  </si>
  <si>
    <t>Vikas Rep Works</t>
  </si>
  <si>
    <t>VOS TEXTIL GMBH (Switzerland)</t>
  </si>
  <si>
    <t>Aparklene Fabrics</t>
  </si>
  <si>
    <t>Vrijesh Natural &amp; Fibres &amp; Fabrics P Ltd</t>
  </si>
  <si>
    <t>Deepchand &amp; Brothers</t>
  </si>
  <si>
    <t>Devsi Devkaran Mehta</t>
  </si>
  <si>
    <t>Geeta Tax Fab</t>
  </si>
  <si>
    <t>Malav Syntex</t>
  </si>
  <si>
    <t>Shantinath Enterprise</t>
  </si>
  <si>
    <t>Shubh Fabrics</t>
  </si>
  <si>
    <t>Advance From Customers</t>
  </si>
  <si>
    <t>SUB_SCHEDULE-24</t>
  </si>
  <si>
    <t>Advances For Capital Goods</t>
  </si>
  <si>
    <t>Advance From Capital Goods</t>
  </si>
  <si>
    <t>Advance to Suppliers</t>
  </si>
  <si>
    <t>Capital Work in Progress</t>
  </si>
  <si>
    <t xml:space="preserve">                                        BALANCE SHEET AS AT 31ST MARCH, 2010</t>
  </si>
  <si>
    <t>DATE : 31.07.2010</t>
  </si>
  <si>
    <t>FOR THE YEAR ENDED 31ST MARCH, 2010</t>
  </si>
  <si>
    <t>B.O.I Term Loan A/c 23</t>
  </si>
  <si>
    <t>2. HDFC BANK LTD HONDA CRV LOAN A/C</t>
  </si>
  <si>
    <t>1. HDFC BANK LTD MARUTI CAR LOAN A/C</t>
  </si>
  <si>
    <t>Income tax exp 2006-07</t>
  </si>
  <si>
    <t>As per Book</t>
  </si>
  <si>
    <t>Provision for Tax</t>
  </si>
  <si>
    <t>Less :- Tds</t>
  </si>
  <si>
    <t>Tds On Deposit    2007-2008</t>
  </si>
  <si>
    <t>Tds On Geb Deposit 2007-2008</t>
  </si>
  <si>
    <t>Tds On Jobwork 2007-2008</t>
  </si>
  <si>
    <t>Refund Due As per Books</t>
  </si>
  <si>
    <t>Refund Reecievd</t>
  </si>
  <si>
    <t>Interest</t>
  </si>
  <si>
    <t>Arrears Adjusted</t>
  </si>
  <si>
    <t>Short Provision</t>
  </si>
  <si>
    <t>Income</t>
  </si>
  <si>
    <t>Adjusted with Books Refund</t>
  </si>
  <si>
    <t xml:space="preserve">Short Tds </t>
  </si>
  <si>
    <t>Transfer to Exepnses</t>
  </si>
  <si>
    <t>Interest Income from It Refund</t>
  </si>
  <si>
    <t>Sundry Creditors Written off</t>
  </si>
  <si>
    <t>Tds 2007-08</t>
  </si>
  <si>
    <t>W.D.V 01.04.09</t>
  </si>
  <si>
    <t>W.D.V 31.03.10</t>
  </si>
  <si>
    <t>DEPRICIATION AS PER I -TAX FOR THE YEAR 2009-10</t>
  </si>
  <si>
    <t>Loss on Sale of Asset</t>
  </si>
  <si>
    <t>P.Y.- 2009-10</t>
  </si>
  <si>
    <t>A.Y.- 2010-11</t>
  </si>
  <si>
    <t>Mat Credit Entitlement</t>
  </si>
  <si>
    <t>Deferred tax as per books 31.03.08</t>
  </si>
  <si>
    <t>Mat Credit Entitlelment</t>
  </si>
  <si>
    <t>FORM NO. 3CD</t>
  </si>
  <si>
    <t>[See rule 6G(2)]</t>
  </si>
  <si>
    <t>31.03.10</t>
  </si>
  <si>
    <t>UPTO 31.03.09</t>
  </si>
  <si>
    <t>Statement of particulars required to be furnished under section 44AB of the Income-tax act, 1961</t>
  </si>
  <si>
    <t>PART A</t>
  </si>
  <si>
    <t>Name of the assessee :</t>
  </si>
  <si>
    <t>MINAXI TEXTILES LTD.</t>
  </si>
  <si>
    <t>Address :</t>
  </si>
  <si>
    <t xml:space="preserve">PLOT NO. 3311, UNIT NO. 2, </t>
  </si>
  <si>
    <t>GIDC INDUSTRIAL ESTATE, VILLAGE CHHATRAL</t>
  </si>
  <si>
    <t>TALUKA KALOL, DIST: GANDHINAGAR</t>
  </si>
  <si>
    <t>Permanent Account Number :</t>
  </si>
  <si>
    <t>AACCM4825C</t>
  </si>
  <si>
    <t>Status :</t>
  </si>
  <si>
    <t>LIMITED COMPANY</t>
  </si>
  <si>
    <t xml:space="preserve">Previous year ended </t>
  </si>
  <si>
    <t>31ST MARCH, 2010</t>
  </si>
  <si>
    <t>Assessment year :</t>
  </si>
  <si>
    <t>2010-11</t>
  </si>
  <si>
    <t>PART B</t>
  </si>
  <si>
    <t>(a)</t>
  </si>
  <si>
    <t>If firm or Association of Persons, indicate names of</t>
  </si>
  <si>
    <t>Not Applicable</t>
  </si>
  <si>
    <t>partners/members and their profit sharing ratios.</t>
  </si>
  <si>
    <t>(b)</t>
  </si>
  <si>
    <t>If there is any change in the partners or members or in</t>
  </si>
  <si>
    <t>their profit sharing ratio since the last date of the</t>
  </si>
  <si>
    <t>preceding year, the particulars of such change</t>
  </si>
  <si>
    <t>Nature of business or profession (if more than one</t>
  </si>
  <si>
    <t>Textile Manufacturing and Job Worker</t>
  </si>
  <si>
    <t>business or profession is carried on during the previous</t>
  </si>
  <si>
    <t>year, nature of every business or profession).</t>
  </si>
  <si>
    <t>If there is any change in the nature of business or</t>
  </si>
  <si>
    <t>No, there is no change in the Nature of Business</t>
  </si>
  <si>
    <t>profession, the particulars of such change.</t>
  </si>
  <si>
    <t>Whether books of account are prescribed under section</t>
  </si>
  <si>
    <t>Books of Accounts are not prescribed u/s 44AA</t>
  </si>
  <si>
    <t>44AA, if yes, list of books so prescribed.</t>
  </si>
  <si>
    <t>Books of account maintained.</t>
  </si>
  <si>
    <t>Purchase Register, Cash Book, Bank Book, Sales</t>
  </si>
  <si>
    <t>(In case books of account are maintained in a computer</t>
  </si>
  <si>
    <t>Register  &amp;  Ledgers  are  maintained in Computer</t>
  </si>
  <si>
    <t>system, mention the books of account generated by</t>
  </si>
  <si>
    <t>System</t>
  </si>
  <si>
    <t>such computer system</t>
  </si>
  <si>
    <t>(c)</t>
  </si>
  <si>
    <t>List of books of account examined.</t>
  </si>
  <si>
    <t>As per Above</t>
  </si>
  <si>
    <t>Whether the profit and loss account includes any profits</t>
  </si>
  <si>
    <t>and gains assessable on presumptive basis, if yes, indicate</t>
  </si>
  <si>
    <t>the amount and the relevant sections (44AD, 44AE, 44AF,</t>
  </si>
  <si>
    <t>44B, 44BB, 44BBA, 44BBB or any other relevant section)</t>
  </si>
  <si>
    <t>Method of accounting employed in the previous year.</t>
  </si>
  <si>
    <t xml:space="preserve">Mercantile System adopted is continued during the </t>
  </si>
  <si>
    <t>year</t>
  </si>
  <si>
    <t>Whether there has been any change in the method of</t>
  </si>
  <si>
    <t>There is no change in the method of accounting</t>
  </si>
  <si>
    <t>accounting employed vis-a-vis the method employed in</t>
  </si>
  <si>
    <t>the immediately preceding previous year.</t>
  </si>
  <si>
    <t>If answer to (b) above is in the affirmative, give details of</t>
  </si>
  <si>
    <t>such change, and the effect thereof on the profit or loss.</t>
  </si>
  <si>
    <t>(d)</t>
  </si>
  <si>
    <t>Details of deviation, if any, in the method of accounting</t>
  </si>
  <si>
    <t xml:space="preserve">There is  no deviation from  the  accounting method </t>
  </si>
  <si>
    <t>employed in the previous year from accounting standards</t>
  </si>
  <si>
    <t xml:space="preserve">employed from those prescribed u/s 145 </t>
  </si>
  <si>
    <t>prescribed under section 145 and the effect thereof on</t>
  </si>
  <si>
    <t>the profit or loss</t>
  </si>
  <si>
    <t>Method of valuation of closing stock employed in the</t>
  </si>
  <si>
    <t>Raw materials Stores and Fuel are verified at cost.</t>
  </si>
  <si>
    <t>previous year</t>
  </si>
  <si>
    <t xml:space="preserve">Finished are valued at cost or market price </t>
  </si>
  <si>
    <t>whichever is less</t>
  </si>
  <si>
    <t>Details of deviation, if any, from the method of valuation</t>
  </si>
  <si>
    <t>There is no deviation from the method of valuation</t>
  </si>
  <si>
    <t>prescribed under section 145A, and the effect thereof on</t>
  </si>
  <si>
    <t>prescribed u/s 145A</t>
  </si>
  <si>
    <t>the profit or loss.</t>
  </si>
  <si>
    <t>12A</t>
  </si>
  <si>
    <t>Give the following particulars of the capital asset converted</t>
  </si>
  <si>
    <t>into stock-in-trade: -</t>
  </si>
  <si>
    <t>Description of capital asset,</t>
  </si>
  <si>
    <t>Nil</t>
  </si>
  <si>
    <t>Date of acquisition</t>
  </si>
  <si>
    <t>Cost of acquisition</t>
  </si>
  <si>
    <t>Amount at which the asset is converted</t>
  </si>
  <si>
    <t>into stock-in-trade</t>
  </si>
  <si>
    <t>Amounts not credited to the profit and loss account, being,—</t>
  </si>
  <si>
    <t>the items falling within the scope of section 28;</t>
  </si>
  <si>
    <t>the proforma credits, drawbacks, refunds of duty of</t>
  </si>
  <si>
    <t>customs or excise or service tax, or refunds of sales tax</t>
  </si>
  <si>
    <t>or value added tax, where such credits, drawbacks or</t>
  </si>
  <si>
    <t>refunds are admitted as due by the authorities concerned</t>
  </si>
  <si>
    <t>escalation claims accepted during the previous year;</t>
  </si>
  <si>
    <t>any other item of income;</t>
  </si>
  <si>
    <t>(e)</t>
  </si>
  <si>
    <t>capital receipt, if any.</t>
  </si>
  <si>
    <t>Particulars of depreciation allowable as per the Income-tax</t>
  </si>
  <si>
    <t>Act,1961 in respect of each asset or block of assets, as the</t>
  </si>
  <si>
    <t>As per Annexure 1</t>
  </si>
  <si>
    <t>case may be, in the following form :—</t>
  </si>
  <si>
    <t>Description of asset/block of assets.</t>
  </si>
  <si>
    <t>Rate of depreciation.</t>
  </si>
  <si>
    <t>Actual cost or written down value, as the case may be.</t>
  </si>
  <si>
    <t>Additions/deductions during the year with dates; in the</t>
  </si>
  <si>
    <t>case of any addition of an asset, date put to use;</t>
  </si>
  <si>
    <t>including adjustments on account of—</t>
  </si>
  <si>
    <t>(i)</t>
  </si>
  <si>
    <t>Modified Value Added Tax credit claimed and allowed</t>
  </si>
  <si>
    <t>under the Central Excise Rules, 1944, in respect of</t>
  </si>
  <si>
    <t>assets acquired on or after 1st March, 1994,</t>
  </si>
  <si>
    <t>(ii)</t>
  </si>
  <si>
    <t>change in rate of exchange of currency, and</t>
  </si>
  <si>
    <t>(iii)</t>
  </si>
  <si>
    <t>subsidy or grant or reimbursement, by whatever</t>
  </si>
  <si>
    <t>name called</t>
  </si>
  <si>
    <t>Depreciation allowable.</t>
  </si>
  <si>
    <t>(f)</t>
  </si>
  <si>
    <t>Written down value at the end of the year.</t>
  </si>
  <si>
    <t>Amounts admissible under sections</t>
  </si>
  <si>
    <t>33AB</t>
  </si>
  <si>
    <t>33ABA</t>
  </si>
  <si>
    <t xml:space="preserve">33AC (wherever applicable) </t>
  </si>
  <si>
    <t>35ABB</t>
  </si>
  <si>
    <t>35AC</t>
  </si>
  <si>
    <t>35CCA</t>
  </si>
  <si>
    <t>35CCB</t>
  </si>
  <si>
    <t>35D</t>
  </si>
  <si>
    <t>35DD</t>
  </si>
  <si>
    <t>35DDA</t>
  </si>
  <si>
    <t>35E”</t>
  </si>
  <si>
    <t>debited to the profit and loss account (showing the</t>
  </si>
  <si>
    <t>amount debited and deduction allowable under each</t>
  </si>
  <si>
    <t>section separately);</t>
  </si>
  <si>
    <t>not debited to the profit and loss account.</t>
  </si>
  <si>
    <t>Any sum paid to an employee as bonus or commission</t>
  </si>
  <si>
    <t>for services rendered, where such sum was otherwise</t>
  </si>
  <si>
    <t>payable to him as profits or dividend. [Section 36(1)(ii)].</t>
  </si>
  <si>
    <t>Any sum received from employees towards contributions</t>
  </si>
  <si>
    <t>As per Annexure 2</t>
  </si>
  <si>
    <t>to any provident fund or superannuation fund or any other</t>
  </si>
  <si>
    <t>fund mentioned in section 2(24)(x); and due date for</t>
  </si>
  <si>
    <t>payment and the actual date of payment to the</t>
  </si>
  <si>
    <t>concerned authorities under section 36(1)(va).</t>
  </si>
  <si>
    <t>Amounts debited to the profit and loss account, being :—</t>
  </si>
  <si>
    <t>expenditure of capital nature;</t>
  </si>
  <si>
    <t>expenditure of personal nature;</t>
  </si>
  <si>
    <t>expenditure on advertisement in any souvenir, brochure,</t>
  </si>
  <si>
    <t>tract, pamphlet or the like, published by a political party;</t>
  </si>
  <si>
    <t>expenditure incurred at clubs,—</t>
  </si>
  <si>
    <t>as entrance fees and subscriptions;</t>
  </si>
  <si>
    <t>as cost for club services and facilities used;</t>
  </si>
  <si>
    <t>expenditure by way of penalty or fine for violation of</t>
  </si>
  <si>
    <t>any law for the time being in force;</t>
  </si>
  <si>
    <t>any other penalty or fine;</t>
  </si>
  <si>
    <t>expenditure incurred for any purpose which is an</t>
  </si>
  <si>
    <t>offence or which is prohibited by law;</t>
  </si>
  <si>
    <t>amounts inadmissible under section 40(a);</t>
  </si>
  <si>
    <t>(g)</t>
  </si>
  <si>
    <t>interest, salary, bonus, commission or remuneration</t>
  </si>
  <si>
    <t>inadmissible under section 40(b)/40(ba) and computation</t>
  </si>
  <si>
    <t>thereof;</t>
  </si>
  <si>
    <t>(h)</t>
  </si>
  <si>
    <t>whether a certificate has been obtained from the</t>
  </si>
  <si>
    <t>Yes</t>
  </si>
  <si>
    <t>assessee regarding payments relating to any</t>
  </si>
  <si>
    <t>expenditure covered under section 40A(3) that the</t>
  </si>
  <si>
    <t>payments were made by account payee cheques</t>
  </si>
  <si>
    <t>drawn on a bank or account payee bank draft,</t>
  </si>
  <si>
    <t>as the case may be</t>
  </si>
  <si>
    <t>amount inadmissible under section 40A(3) read with</t>
  </si>
  <si>
    <t>As per Annexure 3</t>
  </si>
  <si>
    <t>rule 6DD [with break up of inadmissible amount]</t>
  </si>
  <si>
    <t>provision for payment of gratuity not allowable under</t>
  </si>
  <si>
    <t>section 40A(7);</t>
  </si>
  <si>
    <t>(j)</t>
  </si>
  <si>
    <t>any sum paid by the assessee as an employer not</t>
  </si>
  <si>
    <t>allowable under section 40A(9);</t>
  </si>
  <si>
    <t>(k)</t>
  </si>
  <si>
    <t>particulars of any liability of a contingent nature.</t>
  </si>
  <si>
    <t>(l)</t>
  </si>
  <si>
    <t>amount of deduction inadmissible in terms of section</t>
  </si>
  <si>
    <t>14A in respect of the expenditure incurred in relation to</t>
  </si>
  <si>
    <t>income which does not form part of the total income</t>
  </si>
  <si>
    <t>(m)</t>
  </si>
  <si>
    <t>amount inadmissible under the proviso to section 36(1)(iii)</t>
  </si>
  <si>
    <t>Particulars of payments made to persons specified under</t>
  </si>
  <si>
    <t>section 40A(2)(b).</t>
  </si>
  <si>
    <t>Amounts deemed to be profits and gains under section</t>
  </si>
  <si>
    <t>35AB or 33ABA or 33AC.</t>
  </si>
  <si>
    <t>Any amount of profit chargeable to tax under section 41 and</t>
  </si>
  <si>
    <t>computation thereof.</t>
  </si>
  <si>
    <t>*(i)</t>
  </si>
  <si>
    <t>In respect of any sum referred to in clause (a), (b), (c), (d)</t>
  </si>
  <si>
    <t>(e) or (f) of section 43B, the liability for which :—</t>
  </si>
  <si>
    <t>pre-existed on the first day of the previous year but</t>
  </si>
  <si>
    <t>was not allowed in the assessment of any preceding</t>
  </si>
  <si>
    <t>previous year and was</t>
  </si>
  <si>
    <t>paid during the previous year;</t>
  </si>
  <si>
    <t>not paid during the previous year.</t>
  </si>
  <si>
    <t>was incurred in the previous year and was</t>
  </si>
  <si>
    <t>paid on or before the due date for furnishing the</t>
  </si>
  <si>
    <t>return of income of the previous year under</t>
  </si>
  <si>
    <t>As per Annexure 4</t>
  </si>
  <si>
    <t>section 139(1);</t>
  </si>
  <si>
    <t>not paid on or before the aforesaid date.</t>
  </si>
  <si>
    <t>*State whether sales tax, customs duty, excise</t>
  </si>
  <si>
    <t>duty or any other indirect tax, levy, cess, impost,</t>
  </si>
  <si>
    <t>etc., is passed through the profit and loss account.</t>
  </si>
  <si>
    <t>Amount of Modified Value Added Tax credits availed of</t>
  </si>
  <si>
    <t>or utilized during the previous year and its treatment in</t>
  </si>
  <si>
    <t>the profit and loss account and treatment of outstanding</t>
  </si>
  <si>
    <t>Modified Value Added Tax credits in the accounts.</t>
  </si>
  <si>
    <t>Particulars of income or expenditure of prior period</t>
  </si>
  <si>
    <t>credited or debited to the profit and loss account.</t>
  </si>
  <si>
    <t>Details of any amount borrowed on hundi or any amount due</t>
  </si>
  <si>
    <t>thereon (including interest on the amount borrowed) repaid,</t>
  </si>
  <si>
    <t>* Particulars of each loan or deposit in an amount</t>
  </si>
  <si>
    <t>exceeding the limit specified in section 269SS taken or</t>
  </si>
  <si>
    <t>accepted during the previous year :—</t>
  </si>
  <si>
    <t>name, address and permanent account number (if</t>
  </si>
  <si>
    <t>available with the assessee) of the lender or</t>
  </si>
  <si>
    <t>depositor;</t>
  </si>
  <si>
    <t>amount of loan or deposit taken or accepted;</t>
  </si>
  <si>
    <t>whether the loan or deposit was squared up during</t>
  </si>
  <si>
    <t>the previous year;</t>
  </si>
  <si>
    <t>(iv)</t>
  </si>
  <si>
    <t>maximum amount outstanding in the account at any</t>
  </si>
  <si>
    <t>time during the previous year;</t>
  </si>
  <si>
    <t>(v)</t>
  </si>
  <si>
    <t>whether the loan or deposit was taken or accepted</t>
  </si>
  <si>
    <t>otherwise than by an account payee cheque or an</t>
  </si>
  <si>
    <t>account payee bank draft.</t>
  </si>
  <si>
    <t>*(These particulars need not be given in the case of</t>
  </si>
  <si>
    <t>a Government company, a banking company or a</t>
  </si>
  <si>
    <t>corporation established by a Central, State or</t>
  </si>
  <si>
    <t>Provincial Act.)</t>
  </si>
  <si>
    <t>Particulars of each repayment of loan or deposit in an</t>
  </si>
  <si>
    <t>amount exceeding the limit specified in section 269T</t>
  </si>
  <si>
    <t>made during the previous year :—</t>
  </si>
  <si>
    <t>available with the assessee) of the payee;</t>
  </si>
  <si>
    <t>amount of the repayment;</t>
  </si>
  <si>
    <t>maximum amount outstanding in the account at</t>
  </si>
  <si>
    <t>any time during the previous year;</t>
  </si>
  <si>
    <t>whether the repayment was made otherwise than</t>
  </si>
  <si>
    <t xml:space="preserve">by account payee cheque or account payee bank </t>
  </si>
  <si>
    <t>draft</t>
  </si>
  <si>
    <t>Whether a certificate has been obtained from the</t>
  </si>
  <si>
    <t>taking or accepting loan or deposit, or repayment of the</t>
  </si>
  <si>
    <t>same through an account payee cheque or an account</t>
  </si>
  <si>
    <t>payee bank draft</t>
  </si>
  <si>
    <t xml:space="preserve">The particulars (i) to (iv) at (b) and the Certificate at (c) </t>
  </si>
  <si>
    <t>above need not be given in the case of a repayment of</t>
  </si>
  <si>
    <t>any loan or deposit taken or accepted from Government,</t>
  </si>
  <si>
    <t>Government company, banking company or a corporation</t>
  </si>
  <si>
    <t>established by a Central, State or Provincial Act</t>
  </si>
  <si>
    <t xml:space="preserve">Details of brought forward loss or depreciation allowance, </t>
  </si>
  <si>
    <t>As Per Return of Income</t>
  </si>
  <si>
    <t>in the following manner and to the extent available</t>
  </si>
  <si>
    <t>Serial Number</t>
  </si>
  <si>
    <t>Assessment year</t>
  </si>
  <si>
    <t>Nature of loss/allowance (In rupees)</t>
  </si>
  <si>
    <t>Amount as assessed (give reference to relevant order)</t>
  </si>
  <si>
    <t>Remarks</t>
  </si>
  <si>
    <t>whether a change in shareholding of the company has</t>
  </si>
  <si>
    <t>No</t>
  </si>
  <si>
    <t>taken place in the previous year due to which the losses</t>
  </si>
  <si>
    <t>incurred prior to the previous year cannot be allowed to be</t>
  </si>
  <si>
    <t>carried forward in terms of section 79</t>
  </si>
  <si>
    <t>Section-wise details of deductions, if any, admissible under</t>
  </si>
  <si>
    <t xml:space="preserve">As per Computation of Total Income Attached with </t>
  </si>
  <si>
    <t>Chapter VIA.</t>
  </si>
  <si>
    <t>the Income Tax return</t>
  </si>
  <si>
    <t>Whether the assessee has complied with the provisions</t>
  </si>
  <si>
    <t>of Chapter XVII-B regarding deduction of tax at source</t>
  </si>
  <si>
    <t>and regarding the payment thereof to the credit of the</t>
  </si>
  <si>
    <t>Yes. as per Annexure 5</t>
  </si>
  <si>
    <t>Central Government</t>
  </si>
  <si>
    <t>If the provisions of Chapter XVII-B have not been complied</t>
  </si>
  <si>
    <t>Note: We have verified on test check basis</t>
  </si>
  <si>
    <t>with, please give the following details*, namely:-</t>
  </si>
  <si>
    <t>Tax deductible and not deducted at all</t>
  </si>
  <si>
    <t>shortfall on account of lesser deduction</t>
  </si>
  <si>
    <t>than required to be deducted</t>
  </si>
  <si>
    <t>tax deducted late</t>
  </si>
  <si>
    <t>tax deducted but not paid to the credit of the Central</t>
  </si>
  <si>
    <t>Government</t>
  </si>
  <si>
    <t>“Please give the details of cases covered in (i) to (iv) above.”</t>
  </si>
  <si>
    <t>In the case of a trading concern, give quantitative details</t>
  </si>
  <si>
    <t>of principal items of goods traded:</t>
  </si>
  <si>
    <t>Stock of Grey Cloth ( Mtrs)</t>
  </si>
  <si>
    <t>opening stock;</t>
  </si>
  <si>
    <t>purchases during the previous year;</t>
  </si>
  <si>
    <t>sales during the previous year;</t>
  </si>
  <si>
    <t>closing stock;</t>
  </si>
  <si>
    <t>shortage/excess, if any.</t>
  </si>
  <si>
    <t>In the case of a manufacturing concern, give quantitative</t>
  </si>
  <si>
    <t>details of the principal items of raw materials, finished</t>
  </si>
  <si>
    <t>products and by-products :</t>
  </si>
  <si>
    <t>A.</t>
  </si>
  <si>
    <t>Raw materials :</t>
  </si>
  <si>
    <t>Stock of Yarn (KGs)</t>
  </si>
  <si>
    <t>consumption during the previous year;</t>
  </si>
  <si>
    <t>(vi)</t>
  </si>
  <si>
    <t>* yield of finished products;</t>
  </si>
  <si>
    <t>(vii)</t>
  </si>
  <si>
    <t>* percentage of yield;</t>
  </si>
  <si>
    <t>(viii)</t>
  </si>
  <si>
    <t>* shortage/excess, if any.</t>
  </si>
  <si>
    <t>NA</t>
  </si>
  <si>
    <t>Finished products/By-products :</t>
  </si>
  <si>
    <t>Finish Suiting (mtrs)</t>
  </si>
  <si>
    <t>Finish Shirting(mtrs)</t>
  </si>
  <si>
    <t>quantity manufactured during the previous year;</t>
  </si>
  <si>
    <t>*Information may be given to the extent available.</t>
  </si>
  <si>
    <t>In the case of a domestic company, details of tax on</t>
  </si>
  <si>
    <t>distributed profits under section 115-O in the following form:--</t>
  </si>
  <si>
    <t>total amount of distributed profits;</t>
  </si>
  <si>
    <t>total tax paid thereon;</t>
  </si>
  <si>
    <t>dates of payment with amounts.</t>
  </si>
  <si>
    <t>Whether any cost audit was carried out, if yes, enclose a</t>
  </si>
  <si>
    <t>copy of the report of such audit [See section 139(9)].</t>
  </si>
  <si>
    <t>Whether any audit was conducted under the Central Excise</t>
  </si>
  <si>
    <t>Act, 1944, if yes, enclose a copy of the report of such audit.</t>
  </si>
  <si>
    <t>Accounting ratios with calculations as follows :—</t>
  </si>
  <si>
    <t>As per Annexure 6</t>
  </si>
  <si>
    <t>Gross profit/Turnover;</t>
  </si>
  <si>
    <t>Net profit/Turnover;</t>
  </si>
  <si>
    <t>Stock-in-trade/Turnover;</t>
  </si>
  <si>
    <t>Material consumed/Finished goods produced.</t>
  </si>
  <si>
    <t>Place   Ahmedabad</t>
  </si>
  <si>
    <t>R.R.&amp; S. Associates</t>
  </si>
  <si>
    <t>Chartered Accountants</t>
  </si>
  <si>
    <t>Date 31.07.2010</t>
  </si>
  <si>
    <t>Rajesh R Shah</t>
  </si>
  <si>
    <t>Partner</t>
  </si>
  <si>
    <t>M No:34549</t>
  </si>
  <si>
    <t>Notes :</t>
  </si>
  <si>
    <t>The Annexure to this Form must be filled up failing which the Form will be considered as incomplete.</t>
  </si>
  <si>
    <t>This Form and the Annexure have to be signed by the person competent to sign Form No. 3CA or Form No.</t>
  </si>
  <si>
    <t>3CB as the case may be.</t>
  </si>
  <si>
    <r>
      <t>(</t>
    </r>
    <r>
      <rPr>
        <i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)</t>
    </r>
  </si>
  <si>
    <r>
      <t>(</t>
    </r>
    <r>
      <rPr>
        <i/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)</t>
    </r>
  </si>
  <si>
    <r>
      <t>(</t>
    </r>
    <r>
      <rPr>
        <i/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 xml:space="preserve">) </t>
    </r>
  </si>
  <si>
    <r>
      <t>(</t>
    </r>
    <r>
      <rPr>
        <i/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)</t>
    </r>
  </si>
  <si>
    <r>
      <t>(</t>
    </r>
    <r>
      <rPr>
        <i/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 xml:space="preserve">) </t>
    </r>
  </si>
  <si>
    <r>
      <t>(</t>
    </r>
    <r>
      <rPr>
        <i/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 xml:space="preserve">) </t>
    </r>
  </si>
  <si>
    <r>
      <t>(</t>
    </r>
    <r>
      <rPr>
        <i/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) </t>
    </r>
  </si>
  <si>
    <r>
      <t>(</t>
    </r>
    <r>
      <rPr>
        <i/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 xml:space="preserve">) </t>
    </r>
  </si>
  <si>
    <r>
      <t>(</t>
    </r>
    <r>
      <rPr>
        <i/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 xml:space="preserve">) </t>
    </r>
  </si>
  <si>
    <r>
      <t>(</t>
    </r>
    <r>
      <rPr>
        <i/>
        <sz val="10"/>
        <color indexed="8"/>
        <rFont val="Arial"/>
        <family val="2"/>
      </rPr>
      <t>h</t>
    </r>
    <r>
      <rPr>
        <sz val="10"/>
        <color indexed="8"/>
        <rFont val="Arial"/>
        <family val="2"/>
      </rPr>
      <t xml:space="preserve">) </t>
    </r>
  </si>
  <si>
    <r>
      <t>(</t>
    </r>
    <r>
      <rPr>
        <i/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) </t>
    </r>
  </si>
  <si>
    <r>
      <t>(</t>
    </r>
    <r>
      <rPr>
        <i/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 xml:space="preserve">) </t>
    </r>
  </si>
  <si>
    <r>
      <t>(</t>
    </r>
    <r>
      <rPr>
        <i/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 xml:space="preserve">) </t>
    </r>
  </si>
  <si>
    <r>
      <t>(</t>
    </r>
    <r>
      <rPr>
        <i/>
        <sz val="10"/>
        <color indexed="8"/>
        <rFont val="Arial"/>
        <family val="2"/>
      </rPr>
      <t>l</t>
    </r>
    <r>
      <rPr>
        <sz val="10"/>
        <color indexed="8"/>
        <rFont val="Arial"/>
        <family val="2"/>
      </rPr>
      <t xml:space="preserve">) </t>
    </r>
  </si>
  <si>
    <r>
      <t xml:space="preserve">otherwise than through an account payee cheque </t>
    </r>
    <r>
      <rPr>
        <sz val="8"/>
        <rFont val="Arial"/>
        <family val="2"/>
      </rPr>
      <t>[Section 69D]</t>
    </r>
    <r>
      <rPr>
        <sz val="10"/>
        <rFont val="Arial"/>
        <family val="0"/>
      </rPr>
      <t>.</t>
    </r>
  </si>
  <si>
    <t>Annexure-I</t>
  </si>
  <si>
    <t>PLOT NO. 3311, UNIT NO. 2,</t>
  </si>
  <si>
    <t>GIDC INDUSTRIAL ESTATE,VILLAGE CHHATRAL</t>
  </si>
  <si>
    <t>PUBLIC LIMITED COMPANY</t>
  </si>
  <si>
    <t>Previous year ended :</t>
  </si>
  <si>
    <t>31 st March, 2010</t>
  </si>
  <si>
    <t>Nature of business or profession in respect of every business</t>
  </si>
  <si>
    <t>or profession carried on during the previous year</t>
  </si>
  <si>
    <t>Code*</t>
  </si>
  <si>
    <t>Sl. No.</t>
  </si>
  <si>
    <t>Parameters</t>
  </si>
  <si>
    <t>Current year</t>
  </si>
  <si>
    <t>Preceding year</t>
  </si>
  <si>
    <t>Paid-up share capital/capital of partner/proprietor</t>
  </si>
  <si>
    <t>Share Application Money/current account of</t>
  </si>
  <si>
    <t>Partner or Proprietor, if any</t>
  </si>
  <si>
    <t>Reserves and Surplus/Profit &amp; Loss Account</t>
  </si>
  <si>
    <t>Secured loans</t>
  </si>
  <si>
    <t>Unsecured loans</t>
  </si>
  <si>
    <t>----</t>
  </si>
  <si>
    <t>Current liabilities and provisions</t>
  </si>
  <si>
    <t>Total of Balance Sheet</t>
  </si>
  <si>
    <t>Gross turnover/Gross receipts</t>
  </si>
  <si>
    <t>Gross profit</t>
  </si>
  <si>
    <t>Commission received</t>
  </si>
  <si>
    <t>Commission paid</t>
  </si>
  <si>
    <t>Interest received</t>
  </si>
  <si>
    <t>Interest paid</t>
  </si>
  <si>
    <t>Depreciation as per books of account</t>
  </si>
  <si>
    <t>Net Profit (or loss) before tax as per P &amp; L A/c</t>
  </si>
  <si>
    <t>Taxes on income paid/provided for in the books</t>
  </si>
  <si>
    <t>* Tax Deducted At Source</t>
  </si>
  <si>
    <t>Note:</t>
  </si>
  <si>
    <t>*Please enter the relevant code pertaining to the main area of your business activity. The codes are as follows :</t>
  </si>
  <si>
    <t>ASST YEAR :-  2010-11</t>
  </si>
  <si>
    <t>PREV. YEAR : - 01/04/2009 TO  31/03/2010</t>
  </si>
  <si>
    <t>ANNEXURE : 4</t>
  </si>
  <si>
    <t>SUM REFERRED UNDER 43 B AND PAYMENT THEREOF</t>
  </si>
  <si>
    <t>SR.</t>
  </si>
  <si>
    <t>AMOUNT</t>
  </si>
  <si>
    <t xml:space="preserve">DATE OF </t>
  </si>
  <si>
    <t>NO.</t>
  </si>
  <si>
    <t>PAYABLE</t>
  </si>
  <si>
    <t>PAYMENT</t>
  </si>
  <si>
    <t>PAID(Rs.)</t>
  </si>
  <si>
    <t>BONUS</t>
  </si>
  <si>
    <t>31/07/2010</t>
  </si>
  <si>
    <t xml:space="preserve">SALES TAX </t>
  </si>
  <si>
    <t>ANNEXURE : 5</t>
  </si>
  <si>
    <t xml:space="preserve">TDS ON PAYMENT TO CONTRACTOR </t>
  </si>
  <si>
    <t xml:space="preserve">TDS </t>
  </si>
  <si>
    <t xml:space="preserve">Due Date </t>
  </si>
  <si>
    <t>Payment Date</t>
  </si>
  <si>
    <t>2009-10</t>
  </si>
  <si>
    <t>31/03/10</t>
  </si>
  <si>
    <t>14/11/09</t>
  </si>
  <si>
    <t xml:space="preserve">July </t>
  </si>
  <si>
    <t xml:space="preserve">September </t>
  </si>
  <si>
    <t>26/03/10</t>
  </si>
  <si>
    <t>27/03/10</t>
  </si>
  <si>
    <t>13/05/10</t>
  </si>
  <si>
    <t>31/05/10</t>
  </si>
  <si>
    <t>TDS ON PAYMENT OF PROFESSIONAL FEES</t>
  </si>
  <si>
    <t xml:space="preserve">TDS ON BROKERAGE </t>
  </si>
  <si>
    <t>ANNEXURE : 6</t>
  </si>
  <si>
    <t>Sr.NO.</t>
  </si>
  <si>
    <t>Loan Taken</t>
  </si>
  <si>
    <t>Loan Repaid</t>
  </si>
  <si>
    <t>Square Up Y/N</t>
  </si>
  <si>
    <t>Max Bal</t>
  </si>
  <si>
    <t>Cash ACC</t>
  </si>
  <si>
    <t>Cash Repaid</t>
  </si>
  <si>
    <t>Khusbu Bhupendra Patel</t>
  </si>
  <si>
    <t>M B Patel</t>
  </si>
  <si>
    <t>Nirmal B Patel</t>
  </si>
  <si>
    <t>Ritesh Traders</t>
  </si>
  <si>
    <t>Satyam Rice Mills</t>
  </si>
  <si>
    <t>Induben R Shah</t>
  </si>
  <si>
    <t>Rasiklal D Shah</t>
  </si>
  <si>
    <t>Bhadric Devlpers</t>
  </si>
  <si>
    <t>B P Patel</t>
  </si>
  <si>
    <t>Fortune Builders</t>
  </si>
  <si>
    <t>Kanabhai</t>
  </si>
  <si>
    <t>Thhakar Chandrakant</t>
  </si>
  <si>
    <t>ANNEXURE :7</t>
  </si>
  <si>
    <t>CALCULATION OF ACCOUNTING RATIO</t>
  </si>
  <si>
    <t>01.</t>
  </si>
  <si>
    <t>Gross Profit / Turnover</t>
  </si>
  <si>
    <t>=</t>
  </si>
  <si>
    <t>Gross Profit / Turnover * 100</t>
  </si>
  <si>
    <t>02.</t>
  </si>
  <si>
    <t>Net Profit / Turnover</t>
  </si>
  <si>
    <t>Net Profit / Trunover *100</t>
  </si>
  <si>
    <t>03.</t>
  </si>
  <si>
    <t>Stock in Trade / Turnover</t>
  </si>
  <si>
    <t>Closing Stock / Turnover*100</t>
  </si>
  <si>
    <t>04.</t>
  </si>
  <si>
    <t xml:space="preserve">Materials consumed / </t>
  </si>
  <si>
    <t>Material Consumed / Finished Goods produced *100</t>
  </si>
  <si>
    <t>Finished goods Produced</t>
  </si>
  <si>
    <t>%</t>
  </si>
  <si>
    <t>Working:</t>
  </si>
  <si>
    <t>DATE :   31.07.2010</t>
  </si>
  <si>
    <t>Gross Profit =</t>
  </si>
  <si>
    <t>Sales</t>
  </si>
  <si>
    <t xml:space="preserve">Job work Income </t>
  </si>
  <si>
    <t>Increase in stock</t>
  </si>
  <si>
    <t>Less:</t>
  </si>
  <si>
    <t>Raw material consumed</t>
  </si>
  <si>
    <t>Stores consumption and manufacturing expenses</t>
  </si>
  <si>
    <t>Turnover =</t>
  </si>
  <si>
    <t>Job Work Done</t>
  </si>
  <si>
    <t xml:space="preserve">Finishede goods produced= </t>
  </si>
  <si>
    <t xml:space="preserve">                                                               MINAXI TEXTILES LIMITED</t>
  </si>
  <si>
    <t xml:space="preserve">                                            PLOT NO 3311, UNIT NO 2, GIDC INDUSTRIAL ESTATE</t>
  </si>
  <si>
    <t xml:space="preserve">                                      VILLAGE : CHHATRAL, TALUKA : KALOL, DIST. GANDHINAGAR.</t>
  </si>
  <si>
    <t xml:space="preserve"> </t>
  </si>
  <si>
    <t xml:space="preserve">CASH FLOW STATEMENT </t>
  </si>
  <si>
    <t>PARTICULAR</t>
  </si>
  <si>
    <t>A</t>
  </si>
  <si>
    <t>CASH FLOW FROM OPERATING ACTIVITIES</t>
  </si>
  <si>
    <t>Net Profit before Taxes &amp; Extra-Ordinary Items</t>
  </si>
  <si>
    <t>Adjustments for :</t>
  </si>
  <si>
    <t>Depreciation</t>
  </si>
  <si>
    <t xml:space="preserve">Interest &amp; Other Financial Charges </t>
  </si>
  <si>
    <t>Interest / Dividend Received</t>
  </si>
  <si>
    <t>Operating Profit before Working Capital Changes</t>
  </si>
  <si>
    <t>(Increase) / Decrease in Inventory</t>
  </si>
  <si>
    <t>(Increase) / Decrease in Trade &amp; Others Receivables</t>
  </si>
  <si>
    <t>Increase / (Decrease) in Trade Payables</t>
  </si>
  <si>
    <t>Cash Generated from Operation</t>
  </si>
  <si>
    <t>Direct Taxes Paid</t>
  </si>
  <si>
    <t>Net Cash from Operating Activities</t>
  </si>
  <si>
    <t>B</t>
  </si>
  <si>
    <t>CASH FLOW FROM INVESTING ACTIVITIES</t>
  </si>
  <si>
    <t>Purchase of Fixed Assets</t>
  </si>
  <si>
    <t>Sale of Fixed Assets</t>
  </si>
  <si>
    <t>Net Cash (used in) / from Investing Activities</t>
  </si>
  <si>
    <t>C</t>
  </si>
  <si>
    <t>CASH FLOW FROM FINANCING ACTIVITIES</t>
  </si>
  <si>
    <t>Increase in Share Capital</t>
  </si>
  <si>
    <t>Increase in Long Term Loans &amp; Other Borrowings</t>
  </si>
  <si>
    <t>Dividend Paid (with Tax)</t>
  </si>
  <si>
    <t xml:space="preserve">Interest Paid </t>
  </si>
  <si>
    <t>Net Cash (used in) / from Financing Activities</t>
  </si>
  <si>
    <t>D</t>
  </si>
  <si>
    <t>NET DECREASE IN CASH AND CASH EQUIVALENTS</t>
  </si>
  <si>
    <t>SCHEDULE</t>
  </si>
  <si>
    <t>DEFERRED TAX LIABILITY</t>
  </si>
  <si>
    <t>FIXED ASSETS</t>
  </si>
  <si>
    <t>GROSS BLOCK</t>
  </si>
  <si>
    <t>CURRENT ASSETS</t>
  </si>
  <si>
    <t>LESS: CURRENT LIABILITIES &amp; PROVISIONS</t>
  </si>
  <si>
    <t>R.R.S  &amp; ASSOCIATES</t>
  </si>
  <si>
    <t>FOR, MINAXI TEXTILES LIMITED</t>
  </si>
  <si>
    <t>CHARTERED ACCOUNTANTS</t>
  </si>
  <si>
    <t>PLACE : AHMEDABAD</t>
  </si>
  <si>
    <t>INCOME</t>
  </si>
  <si>
    <t xml:space="preserve">Sales </t>
  </si>
  <si>
    <t>Other Income</t>
  </si>
  <si>
    <t>TOTAL</t>
  </si>
  <si>
    <t>EXPENDITURE</t>
  </si>
  <si>
    <t>Raw Material Consumed</t>
  </si>
  <si>
    <t>Personnel Expenses</t>
  </si>
  <si>
    <t>Interest and Finance Charges</t>
  </si>
  <si>
    <t>PROFIT BEFORE TAX</t>
  </si>
  <si>
    <t>Fringe Benefit Tax</t>
  </si>
  <si>
    <t>PROFIT AFTER TAX</t>
  </si>
  <si>
    <t>Add:Balance Brought Forward.</t>
  </si>
  <si>
    <t>Available for Appropriations.</t>
  </si>
  <si>
    <t>Appropriations</t>
  </si>
  <si>
    <t>Earning Per Shares ( Basic &amp; Diluted)</t>
  </si>
  <si>
    <t>SCHEDULES FORMING PART OF THE STATEMENT OF ACCOUNTS.</t>
  </si>
  <si>
    <t>SHARE CAPITAL</t>
  </si>
  <si>
    <t>SCHEDULE-1</t>
  </si>
  <si>
    <t>PARTICULARS</t>
  </si>
  <si>
    <t>AUTHORISED :</t>
  </si>
  <si>
    <t>Issued :</t>
  </si>
  <si>
    <t>Forfeited Shares</t>
  </si>
  <si>
    <t>SCHEDULE-2</t>
  </si>
  <si>
    <t>SCHEDULE-3</t>
  </si>
  <si>
    <t>SECURED LOANS:</t>
  </si>
  <si>
    <t>SCHEDULE-4</t>
  </si>
  <si>
    <t>B.O.I CC A/c. 1413</t>
  </si>
  <si>
    <t>TOTAL (A+B)</t>
  </si>
  <si>
    <t>A: INVENTORIES</t>
  </si>
  <si>
    <t xml:space="preserve">Raw Material </t>
  </si>
  <si>
    <t xml:space="preserve">Stores and Spares </t>
  </si>
  <si>
    <t xml:space="preserve">Fuel </t>
  </si>
  <si>
    <t>B: Sundry Debtors</t>
  </si>
  <si>
    <t>(Unsecured-considered Goods)</t>
  </si>
  <si>
    <t>Outstanding for a Period Less than Six Months</t>
  </si>
  <si>
    <t>Outstanding for a Period More than Six Months</t>
  </si>
  <si>
    <t>Cash on Hand</t>
  </si>
  <si>
    <t>SCHEDULE-7</t>
  </si>
  <si>
    <t xml:space="preserve">Advances Recoverable in cash or in kind of for value to be received </t>
  </si>
  <si>
    <t>SCHEDULE-8</t>
  </si>
  <si>
    <t>A: Current Liabilities</t>
  </si>
  <si>
    <t>Sundry Creditors for Goods &amp; Stores</t>
  </si>
  <si>
    <t>Sundry Creditors for Expenses</t>
  </si>
  <si>
    <t>Provision for Expenses</t>
  </si>
  <si>
    <t>Unclaimed Dividend</t>
  </si>
  <si>
    <t xml:space="preserve"> TOTAL A+B</t>
  </si>
  <si>
    <t>OTHER INCOME</t>
  </si>
  <si>
    <t>SCHEDULE-10</t>
  </si>
  <si>
    <t>INCREASE/DECREASE IN STOCK</t>
  </si>
  <si>
    <t>SCHEDULE-11</t>
  </si>
  <si>
    <t>RAW MATERIAL CONSUMED</t>
  </si>
  <si>
    <t>SCHEDULE-12</t>
  </si>
  <si>
    <t>Stock at Opening</t>
  </si>
  <si>
    <t>Add: Purchase</t>
  </si>
  <si>
    <t>Less : Closing</t>
  </si>
  <si>
    <t>SCHEDULE-13</t>
  </si>
  <si>
    <t>A : Stores Consumed</t>
  </si>
  <si>
    <t>Stock at Commencement</t>
  </si>
  <si>
    <t>Add:- Purchase</t>
  </si>
  <si>
    <t>Less: Stock at the End of year</t>
  </si>
  <si>
    <t>B: Manufacturing Expenses</t>
  </si>
  <si>
    <t xml:space="preserve">Fuel Consumption </t>
  </si>
  <si>
    <t>Repairs and Maintenance</t>
  </si>
  <si>
    <t>Electric Power</t>
  </si>
  <si>
    <t>Water Charges</t>
  </si>
  <si>
    <t>Job and Process Charges</t>
  </si>
  <si>
    <t>Factory Expenses</t>
  </si>
  <si>
    <t>PERSONNEL EXPENSES</t>
  </si>
  <si>
    <t>SCHEDULE-14</t>
  </si>
  <si>
    <t>Contribution to P.F &amp; ESIC</t>
  </si>
  <si>
    <t>Staff Welfare Exp</t>
  </si>
  <si>
    <t>Bonus Exp</t>
  </si>
  <si>
    <t>Advertisement Exp</t>
  </si>
  <si>
    <t>Audit Fees</t>
  </si>
  <si>
    <t>Brokerage &amp; Commission</t>
  </si>
  <si>
    <t>Computer Expenses</t>
  </si>
  <si>
    <t>Demat Charges</t>
  </si>
  <si>
    <t>Insurance Premium</t>
  </si>
  <si>
    <t>Loss on Sale of Assets</t>
  </si>
  <si>
    <t>Membership Fees</t>
  </si>
  <si>
    <t>Office Expenses</t>
  </si>
  <si>
    <t>Petrol Expenses</t>
  </si>
  <si>
    <t>Postage Expenses</t>
  </si>
  <si>
    <t>Rates and Taxes</t>
  </si>
  <si>
    <t>Stationery Expenses</t>
  </si>
  <si>
    <t>Telephone Expenses</t>
  </si>
  <si>
    <t>INTEREST AND FINANCE CHARGES</t>
  </si>
  <si>
    <t>Bank Charges Account</t>
  </si>
  <si>
    <t>SUBSCHEDULES FORMING PART OF THE STATEMENT OF ACCOUNTS.</t>
  </si>
  <si>
    <t>INCOME TAX DEDUCTION AT SOURCE ( ASSETS)</t>
  </si>
  <si>
    <t>INCOME TAX DEDUCTION AT SOURCE ( LIABILITIES)</t>
  </si>
  <si>
    <t>TDS ON CONTRACOTRS</t>
  </si>
  <si>
    <t>TDS ON PROFESSIONAL SERVICES</t>
  </si>
  <si>
    <t>SALES OF FINISHED GOODS</t>
  </si>
  <si>
    <t>Suiting Sales</t>
  </si>
  <si>
    <t>JOBCHARGES  RECOVERED</t>
  </si>
  <si>
    <t>JOBWORK A/C.</t>
  </si>
  <si>
    <t>MENDING CHARGES</t>
  </si>
  <si>
    <t>PACKING CHARGES</t>
  </si>
  <si>
    <t>SIZING CHARGES</t>
  </si>
  <si>
    <t>FUEL CONSUMPTION</t>
  </si>
  <si>
    <t>Opening Stock</t>
  </si>
  <si>
    <t>Less:Closing Stock</t>
  </si>
  <si>
    <t>Fuel Consumption During the Year</t>
  </si>
  <si>
    <t>PACKING MATERIAL CONSUMPTION</t>
  </si>
  <si>
    <t>Packing  Material Consumption During the Year</t>
  </si>
  <si>
    <t>NAME OF THE PARTY</t>
  </si>
  <si>
    <t>LESS THAN SIX MONTHS</t>
  </si>
  <si>
    <t>MORE THAN SIX MONTHS</t>
  </si>
  <si>
    <t>AMIT TRADERS</t>
  </si>
  <si>
    <t>BERAWALA TEXTILES PVT LTD.</t>
  </si>
  <si>
    <t>BRIJLAL DHODY &amp; SONS.</t>
  </si>
  <si>
    <t>GUJ STATE HANDLOOM/HANDICRAFT DEV CORP LTD.</t>
  </si>
  <si>
    <t>MANISH BHARDWAJ.</t>
  </si>
  <si>
    <t>MARUTI TEXTILES</t>
  </si>
  <si>
    <t>NIRMAL TEXTILES CHHATRAL.</t>
  </si>
  <si>
    <t>SACHDEVA TEXTILES.</t>
  </si>
  <si>
    <t xml:space="preserve">                                                                     TOTAL</t>
  </si>
  <si>
    <t xml:space="preserve"> TOTAL  (A)</t>
  </si>
  <si>
    <t>GAYATRI ELECTRICAL WORKS</t>
  </si>
  <si>
    <t>J.D.ENTERPRISE</t>
  </si>
  <si>
    <t>NIRMAL CONSTRUCTION CO</t>
  </si>
  <si>
    <t>SHIV SHAKTI ENTERPRISE</t>
  </si>
  <si>
    <t>UMIYA STATIONERY MART</t>
  </si>
  <si>
    <t xml:space="preserve"> TOTAL (B)</t>
  </si>
  <si>
    <t>TOTAL (A)+(B)</t>
  </si>
  <si>
    <t>JAY RAMDEV INDUSTRIES</t>
  </si>
  <si>
    <t>PARAS SALES CORPORATION</t>
  </si>
  <si>
    <t>AMBUJA SYN.MILLS LTD.</t>
  </si>
  <si>
    <t>ARUNA PROCESSORS PVT LTD</t>
  </si>
  <si>
    <t>NAVDEEP TRADING CO</t>
  </si>
  <si>
    <t>SANRHEA TECHNICAL TEXTILES LTD</t>
  </si>
  <si>
    <t>SITA APPERALS P LTD</t>
  </si>
  <si>
    <t>PROVISION FOR EXPENSES.</t>
  </si>
  <si>
    <t>BONUS EXP</t>
  </si>
  <si>
    <t>ELECTRIC ENERGY</t>
  </si>
  <si>
    <t>FACTORY SALARY</t>
  </si>
  <si>
    <t>TELEPHONE EXP</t>
  </si>
  <si>
    <t xml:space="preserve">  TOTAL</t>
  </si>
  <si>
    <t>DEPOSIT</t>
  </si>
  <si>
    <t>GEB DEPOSIT ( DEV.CHG) REFUNDABLE</t>
  </si>
  <si>
    <t>N.C.DESAI &amp; CO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</si>
</sst>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\(0.00\)"/>
    <numFmt numFmtId="173" formatCode="0.0000000000000000000000000"/>
    <numFmt numFmtId="174" formatCode="0.0000"/>
    <numFmt numFmtId="175" formatCode="0.0"/>
    <numFmt numFmtId="176" formatCode="0.000"/>
    <numFmt numFmtId="177" formatCode="_(* #,##0_);_(* \(#,##0\);_(* &quot;-&quot;??_);_(@_)"/>
    <numFmt numFmtId="178" formatCode="0.00000000000_);\(0.00000000000\)"/>
    <numFmt numFmtId="179" formatCode="&quot;&quot;0.00"/>
    <numFmt numFmtId="180" formatCode="00000"/>
    <numFmt numFmtId="181" formatCode="[$-809]dd\ mmmm\ yyyy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0"/>
    <numFmt numFmtId="188" formatCode="0.000000"/>
    <numFmt numFmtId="189" formatCode="0.00000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\-mmm\-yyyy"/>
    <numFmt numFmtId="199" formatCode="0;[Red]0"/>
    <numFmt numFmtId="200" formatCode="0.0%"/>
    <numFmt numFmtId="201" formatCode="[$-409]dd\-mmm\-yy;@"/>
    <numFmt numFmtId="202" formatCode="_(* #,##0.0_);_(* \(#,##0.0\);_(* &quot;-&quot;??_);_(@_)"/>
    <numFmt numFmtId="203" formatCode="0.000%"/>
    <numFmt numFmtId="204" formatCode="0.0E+00"/>
    <numFmt numFmtId="205" formatCode="0.000E+00"/>
    <numFmt numFmtId="206" formatCode="_(* #,##0.000_);_(* \(#,##0.000\);_(* &quot;-&quot;??_);_(@_)"/>
    <numFmt numFmtId="207" formatCode="_(* #,##0.0000_);_(* \(#,##0.0000\);_(* &quot;-&quot;??_);_(@_)"/>
    <numFmt numFmtId="208" formatCode="_(* #,##0.00000_);_(* \(#,##0.00000\);_(* &quot;-&quot;??_);_(@_)"/>
  </numFmts>
  <fonts count="5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/>
    </xf>
    <xf numFmtId="2" fontId="0" fillId="0" borderId="17" xfId="0" applyNumberFormat="1" applyBorder="1" applyAlignment="1">
      <alignment horizontal="right"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18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" fontId="4" fillId="0" borderId="19" xfId="0" applyNumberFormat="1" applyFont="1" applyFill="1" applyBorder="1" applyAlignment="1">
      <alignment/>
    </xf>
    <xf numFmtId="2" fontId="4" fillId="0" borderId="20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5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22" xfId="0" applyFont="1" applyFill="1" applyBorder="1" applyAlignment="1">
      <alignment wrapText="1"/>
    </xf>
    <xf numFmtId="0" fontId="4" fillId="0" borderId="24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0" fontId="4" fillId="0" borderId="26" xfId="0" applyFont="1" applyFill="1" applyBorder="1" applyAlignment="1">
      <alignment vertical="center" wrapText="1"/>
    </xf>
    <xf numFmtId="0" fontId="4" fillId="0" borderId="22" xfId="53" applyFont="1" applyFill="1" applyBorder="1" applyAlignment="1" applyProtection="1">
      <alignment/>
      <protection/>
    </xf>
    <xf numFmtId="0" fontId="4" fillId="0" borderId="27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1" fontId="0" fillId="0" borderId="31" xfId="0" applyNumberFormat="1" applyFont="1" applyFill="1" applyBorder="1" applyAlignment="1">
      <alignment/>
    </xf>
    <xf numFmtId="0" fontId="0" fillId="0" borderId="31" xfId="0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1" fontId="4" fillId="0" borderId="32" xfId="0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1" xfId="0" applyFill="1" applyBorder="1" applyAlignment="1">
      <alignment/>
    </xf>
    <xf numFmtId="2" fontId="0" fillId="0" borderId="31" xfId="0" applyNumberForma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33" borderId="22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1" fontId="11" fillId="0" borderId="32" xfId="0" applyNumberFormat="1" applyFont="1" applyFill="1" applyBorder="1" applyAlignment="1">
      <alignment/>
    </xf>
    <xf numFmtId="0" fontId="11" fillId="0" borderId="3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0" fillId="0" borderId="34" xfId="0" applyBorder="1" applyAlignment="1">
      <alignment/>
    </xf>
    <xf numFmtId="0" fontId="12" fillId="0" borderId="16" xfId="0" applyFont="1" applyBorder="1" applyAlignment="1">
      <alignment/>
    </xf>
    <xf numFmtId="0" fontId="0" fillId="0" borderId="35" xfId="0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30" xfId="0" applyNumberFormat="1" applyBorder="1" applyAlignment="1">
      <alignment/>
    </xf>
    <xf numFmtId="1" fontId="0" fillId="0" borderId="30" xfId="0" applyNumberFormat="1" applyBorder="1" applyAlignment="1">
      <alignment/>
    </xf>
    <xf numFmtId="1" fontId="0" fillId="0" borderId="35" xfId="0" applyNumberFormat="1" applyFont="1" applyBorder="1" applyAlignment="1">
      <alignment/>
    </xf>
    <xf numFmtId="1" fontId="2" fillId="0" borderId="35" xfId="0" applyNumberFormat="1" applyFont="1" applyBorder="1" applyAlignment="1">
      <alignment/>
    </xf>
    <xf numFmtId="1" fontId="2" fillId="0" borderId="38" xfId="0" applyNumberFormat="1" applyFont="1" applyBorder="1" applyAlignment="1">
      <alignment/>
    </xf>
    <xf numFmtId="1" fontId="0" fillId="0" borderId="35" xfId="0" applyNumberFormat="1" applyBorder="1" applyAlignment="1">
      <alignment/>
    </xf>
    <xf numFmtId="9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39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18" xfId="0" applyBorder="1" applyAlignment="1">
      <alignment/>
    </xf>
    <xf numFmtId="0" fontId="0" fillId="0" borderId="36" xfId="0" applyBorder="1" applyAlignment="1">
      <alignment/>
    </xf>
    <xf numFmtId="1" fontId="0" fillId="0" borderId="37" xfId="0" applyNumberForma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9" fontId="0" fillId="0" borderId="31" xfId="0" applyNumberFormat="1" applyBorder="1" applyAlignment="1">
      <alignment/>
    </xf>
    <xf numFmtId="177" fontId="0" fillId="0" borderId="31" xfId="42" applyNumberFormat="1" applyFont="1" applyBorder="1" applyAlignment="1">
      <alignment/>
    </xf>
    <xf numFmtId="177" fontId="0" fillId="0" borderId="46" xfId="42" applyNumberFormat="1" applyFont="1" applyBorder="1" applyAlignment="1">
      <alignment/>
    </xf>
    <xf numFmtId="0" fontId="0" fillId="0" borderId="47" xfId="0" applyBorder="1" applyAlignment="1">
      <alignment/>
    </xf>
    <xf numFmtId="0" fontId="2" fillId="0" borderId="48" xfId="0" applyFont="1" applyBorder="1" applyAlignment="1">
      <alignment/>
    </xf>
    <xf numFmtId="0" fontId="0" fillId="0" borderId="49" xfId="0" applyBorder="1" applyAlignment="1">
      <alignment/>
    </xf>
    <xf numFmtId="177" fontId="2" fillId="0" borderId="49" xfId="42" applyNumberFormat="1" applyFont="1" applyBorder="1" applyAlignment="1">
      <alignment/>
    </xf>
    <xf numFmtId="177" fontId="2" fillId="0" borderId="50" xfId="42" applyNumberFormat="1" applyFont="1" applyBorder="1" applyAlignment="1">
      <alignment/>
    </xf>
    <xf numFmtId="177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9" fontId="0" fillId="0" borderId="0" xfId="0" applyNumberFormat="1" applyAlignment="1">
      <alignment/>
    </xf>
    <xf numFmtId="1" fontId="2" fillId="0" borderId="31" xfId="0" applyNumberFormat="1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177" fontId="2" fillId="0" borderId="20" xfId="0" applyNumberFormat="1" applyFont="1" applyBorder="1" applyAlignment="1">
      <alignment horizontal="center" wrapText="1"/>
    </xf>
    <xf numFmtId="9" fontId="2" fillId="0" borderId="20" xfId="0" applyNumberFormat="1" applyFont="1" applyBorder="1" applyAlignment="1">
      <alignment horizontal="center"/>
    </xf>
    <xf numFmtId="14" fontId="0" fillId="0" borderId="36" xfId="0" applyNumberFormat="1" applyBorder="1" applyAlignment="1">
      <alignment/>
    </xf>
    <xf numFmtId="0" fontId="11" fillId="0" borderId="0" xfId="0" applyFont="1" applyFill="1" applyBorder="1" applyAlignment="1">
      <alignment/>
    </xf>
    <xf numFmtId="2" fontId="0" fillId="0" borderId="54" xfId="0" applyNumberFormat="1" applyBorder="1" applyAlignment="1">
      <alignment horizontal="right"/>
    </xf>
    <xf numFmtId="0" fontId="13" fillId="0" borderId="19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3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1" fontId="11" fillId="0" borderId="24" xfId="0" applyNumberFormat="1" applyFont="1" applyFill="1" applyBorder="1" applyAlignment="1">
      <alignment/>
    </xf>
    <xf numFmtId="1" fontId="11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26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/>
    </xf>
    <xf numFmtId="0" fontId="11" fillId="0" borderId="56" xfId="0" applyFont="1" applyFill="1" applyBorder="1" applyAlignment="1">
      <alignment horizontal="center"/>
    </xf>
    <xf numFmtId="0" fontId="11" fillId="0" borderId="56" xfId="0" applyFont="1" applyFill="1" applyBorder="1" applyAlignment="1">
      <alignment/>
    </xf>
    <xf numFmtId="0" fontId="11" fillId="0" borderId="32" xfId="0" applyFont="1" applyFill="1" applyBorder="1" applyAlignment="1">
      <alignment horizontal="right"/>
    </xf>
    <xf numFmtId="0" fontId="11" fillId="0" borderId="23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1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horizontal="center"/>
    </xf>
    <xf numFmtId="0" fontId="11" fillId="0" borderId="21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/>
    </xf>
    <xf numFmtId="0" fontId="11" fillId="0" borderId="2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31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0" borderId="31" xfId="0" applyFont="1" applyFill="1" applyBorder="1" applyAlignment="1">
      <alignment wrapText="1"/>
    </xf>
    <xf numFmtId="1" fontId="4" fillId="0" borderId="31" xfId="0" applyNumberFormat="1" applyFont="1" applyFill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Alignment="1">
      <alignment/>
    </xf>
    <xf numFmtId="0" fontId="2" fillId="0" borderId="52" xfId="0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6" xfId="0" applyFont="1" applyFill="1" applyBorder="1" applyAlignment="1">
      <alignment horizontal="right"/>
    </xf>
    <xf numFmtId="2" fontId="0" fillId="0" borderId="17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2" fontId="0" fillId="0" borderId="16" xfId="0" applyNumberFormat="1" applyFont="1" applyFill="1" applyBorder="1" applyAlignment="1">
      <alignment horizontal="right"/>
    </xf>
    <xf numFmtId="1" fontId="0" fillId="0" borderId="17" xfId="0" applyNumberFormat="1" applyFont="1" applyFill="1" applyBorder="1" applyAlignment="1">
      <alignment horizontal="right"/>
    </xf>
    <xf numFmtId="172" fontId="0" fillId="0" borderId="16" xfId="0" applyNumberFormat="1" applyFont="1" applyFill="1" applyBorder="1" applyAlignment="1">
      <alignment horizontal="right"/>
    </xf>
    <xf numFmtId="2" fontId="0" fillId="0" borderId="52" xfId="0" applyNumberFormat="1" applyFont="1" applyFill="1" applyBorder="1" applyAlignment="1">
      <alignment horizontal="right"/>
    </xf>
    <xf numFmtId="172" fontId="0" fillId="0" borderId="52" xfId="0" applyNumberFormat="1" applyFont="1" applyFill="1" applyBorder="1" applyAlignment="1">
      <alignment horizontal="right"/>
    </xf>
    <xf numFmtId="172" fontId="0" fillId="0" borderId="17" xfId="0" applyNumberFormat="1" applyFont="1" applyFill="1" applyBorder="1" applyAlignment="1">
      <alignment horizontal="right"/>
    </xf>
    <xf numFmtId="1" fontId="0" fillId="0" borderId="16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178" fontId="0" fillId="0" borderId="0" xfId="0" applyNumberFormat="1" applyAlignment="1">
      <alignment/>
    </xf>
    <xf numFmtId="0" fontId="11" fillId="0" borderId="22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1" fontId="11" fillId="0" borderId="31" xfId="0" applyNumberFormat="1" applyFont="1" applyFill="1" applyBorder="1" applyAlignment="1">
      <alignment/>
    </xf>
    <xf numFmtId="0" fontId="4" fillId="0" borderId="27" xfId="0" applyFont="1" applyFill="1" applyBorder="1" applyAlignment="1">
      <alignment/>
    </xf>
    <xf numFmtId="1" fontId="4" fillId="0" borderId="23" xfId="0" applyNumberFormat="1" applyFont="1" applyFill="1" applyBorder="1" applyAlignment="1">
      <alignment/>
    </xf>
    <xf numFmtId="1" fontId="11" fillId="0" borderId="33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wrapText="1"/>
    </xf>
    <xf numFmtId="0" fontId="4" fillId="0" borderId="55" xfId="0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0" fontId="11" fillId="0" borderId="26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right"/>
    </xf>
    <xf numFmtId="0" fontId="11" fillId="0" borderId="26" xfId="0" applyFont="1" applyFill="1" applyBorder="1" applyAlignment="1">
      <alignment horizontal="right"/>
    </xf>
    <xf numFmtId="0" fontId="11" fillId="0" borderId="31" xfId="0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55" xfId="0" applyFont="1" applyFill="1" applyBorder="1" applyAlignment="1">
      <alignment horizontal="right"/>
    </xf>
    <xf numFmtId="0" fontId="4" fillId="0" borderId="55" xfId="0" applyFont="1" applyFill="1" applyBorder="1" applyAlignment="1">
      <alignment/>
    </xf>
    <xf numFmtId="0" fontId="9" fillId="0" borderId="31" xfId="0" applyFont="1" applyFill="1" applyBorder="1" applyAlignment="1">
      <alignment horizontal="right"/>
    </xf>
    <xf numFmtId="0" fontId="7" fillId="0" borderId="31" xfId="0" applyFont="1" applyFill="1" applyBorder="1" applyAlignment="1">
      <alignment/>
    </xf>
    <xf numFmtId="0" fontId="2" fillId="0" borderId="46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177" fontId="2" fillId="0" borderId="58" xfId="0" applyNumberFormat="1" applyFont="1" applyBorder="1" applyAlignment="1">
      <alignment horizontal="center" wrapText="1"/>
    </xf>
    <xf numFmtId="177" fontId="2" fillId="0" borderId="50" xfId="0" applyNumberFormat="1" applyFont="1" applyBorder="1" applyAlignment="1">
      <alignment horizontal="center" wrapText="1"/>
    </xf>
    <xf numFmtId="2" fontId="0" fillId="0" borderId="0" xfId="0" applyNumberFormat="1" applyBorder="1" applyAlignment="1">
      <alignment/>
    </xf>
    <xf numFmtId="0" fontId="0" fillId="33" borderId="31" xfId="0" applyFill="1" applyBorder="1" applyAlignment="1">
      <alignment/>
    </xf>
    <xf numFmtId="10" fontId="0" fillId="0" borderId="31" xfId="0" applyNumberFormat="1" applyFont="1" applyFill="1" applyBorder="1" applyAlignment="1">
      <alignment/>
    </xf>
    <xf numFmtId="0" fontId="2" fillId="0" borderId="45" xfId="0" applyFont="1" applyBorder="1" applyAlignment="1">
      <alignment horizontal="center"/>
    </xf>
    <xf numFmtId="0" fontId="4" fillId="0" borderId="23" xfId="0" applyFont="1" applyFill="1" applyBorder="1" applyAlignment="1">
      <alignment horizontal="right"/>
    </xf>
    <xf numFmtId="0" fontId="4" fillId="0" borderId="19" xfId="0" applyFont="1" applyFill="1" applyBorder="1" applyAlignment="1" quotePrefix="1">
      <alignment horizontal="right"/>
    </xf>
    <xf numFmtId="0" fontId="4" fillId="0" borderId="23" xfId="0" applyFont="1" applyFill="1" applyBorder="1" applyAlignment="1" quotePrefix="1">
      <alignment horizontal="right"/>
    </xf>
    <xf numFmtId="1" fontId="4" fillId="0" borderId="19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1" fontId="4" fillId="0" borderId="19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1" fillId="0" borderId="26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15" fillId="0" borderId="0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right" vertical="center" wrapText="1"/>
    </xf>
    <xf numFmtId="0" fontId="15" fillId="0" borderId="24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right"/>
    </xf>
    <xf numFmtId="0" fontId="15" fillId="0" borderId="24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0" fontId="15" fillId="0" borderId="30" xfId="0" applyFont="1" applyFill="1" applyBorder="1" applyAlignment="1">
      <alignment horizontal="center"/>
    </xf>
    <xf numFmtId="0" fontId="1" fillId="0" borderId="56" xfId="0" applyFont="1" applyFill="1" applyBorder="1" applyAlignment="1">
      <alignment/>
    </xf>
    <xf numFmtId="9" fontId="11" fillId="0" borderId="30" xfId="59" applyFont="1" applyFill="1" applyBorder="1" applyAlignment="1">
      <alignment/>
    </xf>
    <xf numFmtId="0" fontId="11" fillId="0" borderId="2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/>
    </xf>
    <xf numFmtId="2" fontId="16" fillId="0" borderId="0" xfId="0" applyNumberFormat="1" applyFont="1" applyAlignment="1">
      <alignment horizontal="right"/>
    </xf>
    <xf numFmtId="0" fontId="0" fillId="0" borderId="12" xfId="0" applyFill="1" applyBorder="1" applyAlignment="1">
      <alignment/>
    </xf>
    <xf numFmtId="0" fontId="11" fillId="0" borderId="1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177" fontId="0" fillId="0" borderId="20" xfId="0" applyNumberFormat="1" applyFont="1" applyBorder="1" applyAlignment="1">
      <alignment horizontal="center" wrapText="1"/>
    </xf>
    <xf numFmtId="10" fontId="0" fillId="0" borderId="0" xfId="0" applyNumberFormat="1" applyAlignment="1">
      <alignment/>
    </xf>
    <xf numFmtId="1" fontId="14" fillId="0" borderId="24" xfId="0" applyNumberFormat="1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56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49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59" xfId="0" applyBorder="1" applyAlignment="1">
      <alignment wrapText="1"/>
    </xf>
    <xf numFmtId="0" fontId="0" fillId="0" borderId="0" xfId="0" applyFill="1" applyAlignment="1">
      <alignment horizontal="left"/>
    </xf>
    <xf numFmtId="0" fontId="0" fillId="0" borderId="48" xfId="0" applyBorder="1" applyAlignment="1">
      <alignment/>
    </xf>
    <xf numFmtId="0" fontId="0" fillId="0" borderId="31" xfId="0" applyBorder="1" applyAlignment="1">
      <alignment horizontal="left"/>
    </xf>
    <xf numFmtId="0" fontId="0" fillId="0" borderId="31" xfId="0" applyBorder="1" applyAlignment="1">
      <alignment/>
    </xf>
    <xf numFmtId="0" fontId="18" fillId="0" borderId="18" xfId="0" applyFont="1" applyBorder="1" applyAlignment="1">
      <alignment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0" xfId="0" applyBorder="1" applyAlignment="1">
      <alignment horizontal="left"/>
    </xf>
    <xf numFmtId="0" fontId="0" fillId="0" borderId="30" xfId="0" applyBorder="1" applyAlignment="1">
      <alignment/>
    </xf>
    <xf numFmtId="0" fontId="2" fillId="0" borderId="23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4" xfId="0" applyBorder="1" applyAlignment="1">
      <alignment/>
    </xf>
    <xf numFmtId="0" fontId="0" fillId="0" borderId="19" xfId="0" applyNumberFormat="1" applyFont="1" applyFill="1" applyBorder="1" applyAlignment="1" quotePrefix="1">
      <alignment/>
    </xf>
    <xf numFmtId="0" fontId="0" fillId="0" borderId="24" xfId="0" applyFont="1" applyFill="1" applyBorder="1" applyAlignment="1">
      <alignment/>
    </xf>
    <xf numFmtId="14" fontId="0" fillId="0" borderId="24" xfId="0" applyNumberFormat="1" applyFont="1" applyFill="1" applyBorder="1" applyAlignment="1">
      <alignment horizontal="center"/>
    </xf>
    <xf numFmtId="1" fontId="0" fillId="0" borderId="24" xfId="42" applyNumberFormat="1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quotePrefix="1">
      <alignment/>
    </xf>
    <xf numFmtId="0" fontId="0" fillId="0" borderId="28" xfId="0" applyFont="1" applyFill="1" applyBorder="1" applyAlignment="1">
      <alignment/>
    </xf>
    <xf numFmtId="1" fontId="0" fillId="0" borderId="26" xfId="42" applyNumberFormat="1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3" fontId="0" fillId="0" borderId="0" xfId="42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Border="1" applyAlignment="1">
      <alignment horizontal="center"/>
    </xf>
    <xf numFmtId="14" fontId="2" fillId="0" borderId="3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" fontId="2" fillId="0" borderId="56" xfId="0" applyNumberFormat="1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2" fillId="0" borderId="29" xfId="0" applyFont="1" applyFill="1" applyBorder="1" applyAlignment="1">
      <alignment horizontal="center"/>
    </xf>
    <xf numFmtId="1" fontId="2" fillId="0" borderId="55" xfId="0" applyNumberFormat="1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1" fontId="0" fillId="0" borderId="31" xfId="0" applyNumberFormat="1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1" xfId="0" applyFont="1" applyBorder="1" applyAlignment="1">
      <alignment/>
    </xf>
    <xf numFmtId="14" fontId="0" fillId="0" borderId="31" xfId="0" applyNumberFormat="1" applyFont="1" applyFill="1" applyBorder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ill="1" applyAlignment="1">
      <alignment horizontal="right"/>
    </xf>
    <xf numFmtId="1" fontId="0" fillId="0" borderId="3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59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2" fillId="0" borderId="0" xfId="0" applyFont="1" applyFill="1" applyAlignment="1">
      <alignment horizontal="left"/>
    </xf>
    <xf numFmtId="1" fontId="0" fillId="0" borderId="0" xfId="0" applyNumberFormat="1" applyAlignment="1">
      <alignment horizontal="left"/>
    </xf>
    <xf numFmtId="0" fontId="0" fillId="0" borderId="28" xfId="0" applyBorder="1" applyAlignment="1">
      <alignment/>
    </xf>
    <xf numFmtId="1" fontId="0" fillId="0" borderId="31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NumberFormat="1" applyFont="1" applyFill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1" fillId="0" borderId="30" xfId="0" applyFont="1" applyFill="1" applyBorder="1" applyAlignment="1">
      <alignment horizontal="right" shrinkToFit="1"/>
    </xf>
    <xf numFmtId="0" fontId="11" fillId="0" borderId="0" xfId="0" applyFont="1" applyFill="1" applyBorder="1" applyAlignment="1">
      <alignment horizontal="center" shrinkToFit="1"/>
    </xf>
    <xf numFmtId="0" fontId="11" fillId="0" borderId="55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shrinkToFit="1"/>
    </xf>
    <xf numFmtId="0" fontId="1" fillId="0" borderId="55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left" shrinkToFit="1"/>
    </xf>
    <xf numFmtId="0" fontId="11" fillId="0" borderId="24" xfId="0" applyFont="1" applyFill="1" applyBorder="1" applyAlignment="1">
      <alignment horizontal="left" shrinkToFit="1"/>
    </xf>
    <xf numFmtId="0" fontId="11" fillId="0" borderId="3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1" fillId="0" borderId="21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1" fillId="0" borderId="30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11" fillId="0" borderId="55" xfId="0" applyFont="1" applyFill="1" applyBorder="1" applyAlignment="1">
      <alignment horizontal="right"/>
    </xf>
    <xf numFmtId="0" fontId="11" fillId="0" borderId="26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center"/>
    </xf>
    <xf numFmtId="9" fontId="11" fillId="0" borderId="30" xfId="59" applyFont="1" applyFill="1" applyBorder="1" applyAlignment="1">
      <alignment horizontal="right" shrinkToFit="1"/>
    </xf>
    <xf numFmtId="0" fontId="0" fillId="0" borderId="0" xfId="0" applyFont="1" applyFill="1" applyBorder="1" applyAlignment="1">
      <alignment horizontal="left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1" xfId="0" applyFill="1" applyBorder="1" applyAlignment="1">
      <alignment horizontal="center"/>
    </xf>
    <xf numFmtId="0" fontId="0" fillId="0" borderId="31" xfId="0" applyFill="1" applyBorder="1" applyAlignment="1" quotePrefix="1">
      <alignment horizontal="center"/>
    </xf>
    <xf numFmtId="1" fontId="0" fillId="0" borderId="31" xfId="0" applyNumberForma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66" xfId="0" applyBorder="1" applyAlignment="1">
      <alignment horizontal="center"/>
    </xf>
    <xf numFmtId="0" fontId="0" fillId="0" borderId="59" xfId="0" applyBorder="1" applyAlignment="1">
      <alignment horizontal="center"/>
    </xf>
    <xf numFmtId="1" fontId="0" fillId="0" borderId="31" xfId="0" applyNumberFormat="1" applyFill="1" applyBorder="1" applyAlignment="1" quotePrefix="1">
      <alignment horizontal="center"/>
    </xf>
    <xf numFmtId="0" fontId="21" fillId="0" borderId="31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46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59" xfId="0" applyBorder="1" applyAlignment="1">
      <alignment wrapText="1"/>
    </xf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8" fillId="0" borderId="49" xfId="0" applyFont="1" applyBorder="1" applyAlignment="1">
      <alignment horizontal="left"/>
    </xf>
    <xf numFmtId="0" fontId="18" fillId="0" borderId="31" xfId="0" applyFont="1" applyBorder="1" applyAlignment="1">
      <alignment horizontal="left"/>
    </xf>
    <xf numFmtId="0" fontId="0" fillId="0" borderId="41" xfId="0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0" fillId="0" borderId="45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46" xfId="0" applyBorder="1" applyAlignment="1">
      <alignment horizontal="center"/>
    </xf>
    <xf numFmtId="0" fontId="0" fillId="0" borderId="0" xfId="0" applyFill="1" applyAlignment="1">
      <alignment/>
    </xf>
    <xf numFmtId="0" fontId="0" fillId="0" borderId="50" xfId="0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2" fontId="0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12.57421875" style="0" customWidth="1"/>
    <col min="4" max="5" width="12.140625" style="0" bestFit="1" customWidth="1"/>
  </cols>
  <sheetData>
    <row r="1" ht="12.75">
      <c r="E1" s="13" t="s">
        <v>219</v>
      </c>
    </row>
    <row r="2" spans="1:4" ht="12.75">
      <c r="A2" s="13" t="s">
        <v>220</v>
      </c>
      <c r="B2" s="13"/>
      <c r="C2" s="13"/>
      <c r="D2" s="13"/>
    </row>
    <row r="4" spans="1:6" ht="12.75">
      <c r="A4" s="373" t="s">
        <v>167</v>
      </c>
      <c r="B4" s="373" t="s">
        <v>221</v>
      </c>
      <c r="C4" s="373" t="s">
        <v>222</v>
      </c>
      <c r="D4" s="373" t="s">
        <v>223</v>
      </c>
      <c r="E4" s="373" t="s">
        <v>224</v>
      </c>
      <c r="F4" s="317" t="s">
        <v>195</v>
      </c>
    </row>
    <row r="5" spans="1:6" ht="12.75">
      <c r="A5" s="143"/>
      <c r="B5" s="143" t="s">
        <v>225</v>
      </c>
      <c r="C5" s="143" t="s">
        <v>225</v>
      </c>
      <c r="D5" s="143" t="s">
        <v>226</v>
      </c>
      <c r="E5" s="143" t="s">
        <v>226</v>
      </c>
      <c r="F5" s="318" t="s">
        <v>227</v>
      </c>
    </row>
    <row r="6" spans="1:6" ht="12.75">
      <c r="A6" s="348" t="s">
        <v>171</v>
      </c>
      <c r="B6" s="348" t="s">
        <v>228</v>
      </c>
      <c r="C6" s="348" t="s">
        <v>229</v>
      </c>
      <c r="D6" s="348">
        <v>3187</v>
      </c>
      <c r="E6" s="348">
        <v>1180</v>
      </c>
      <c r="F6" s="374">
        <f aca="true" t="shared" si="0" ref="F6:F17">D6+E6</f>
        <v>4367</v>
      </c>
    </row>
    <row r="7" spans="1:6" ht="12.75">
      <c r="A7" s="348" t="s">
        <v>172</v>
      </c>
      <c r="B7" s="342" t="s">
        <v>230</v>
      </c>
      <c r="C7" s="342" t="s">
        <v>231</v>
      </c>
      <c r="D7" s="348">
        <v>3130</v>
      </c>
      <c r="E7" s="348">
        <v>1158</v>
      </c>
      <c r="F7" s="374">
        <f t="shared" si="0"/>
        <v>4288</v>
      </c>
    </row>
    <row r="8" spans="1:6" ht="12.75">
      <c r="A8" s="348" t="s">
        <v>173</v>
      </c>
      <c r="B8" s="342" t="s">
        <v>232</v>
      </c>
      <c r="C8" s="342" t="s">
        <v>233</v>
      </c>
      <c r="D8" s="348">
        <v>3487</v>
      </c>
      <c r="E8" s="348">
        <v>1289</v>
      </c>
      <c r="F8" s="374">
        <f t="shared" si="0"/>
        <v>4776</v>
      </c>
    </row>
    <row r="9" spans="1:6" ht="12.75">
      <c r="A9" s="348" t="s">
        <v>174</v>
      </c>
      <c r="B9" s="348" t="s">
        <v>234</v>
      </c>
      <c r="C9" s="342" t="s">
        <v>235</v>
      </c>
      <c r="D9" s="375">
        <v>3705</v>
      </c>
      <c r="E9" s="375">
        <v>1369</v>
      </c>
      <c r="F9" s="374">
        <f t="shared" si="0"/>
        <v>5074</v>
      </c>
    </row>
    <row r="10" spans="1:6" ht="12.75">
      <c r="A10" s="348" t="s">
        <v>175</v>
      </c>
      <c r="B10" s="375" t="s">
        <v>236</v>
      </c>
      <c r="C10" s="342" t="s">
        <v>237</v>
      </c>
      <c r="D10" s="375">
        <v>3662</v>
      </c>
      <c r="E10" s="375">
        <v>1354</v>
      </c>
      <c r="F10" s="374">
        <f t="shared" si="0"/>
        <v>5016</v>
      </c>
    </row>
    <row r="11" spans="1:6" ht="12.75">
      <c r="A11" s="348" t="s">
        <v>176</v>
      </c>
      <c r="B11" s="375" t="s">
        <v>238</v>
      </c>
      <c r="C11" s="342" t="s">
        <v>239</v>
      </c>
      <c r="D11" s="375">
        <v>3539</v>
      </c>
      <c r="E11" s="375">
        <v>1304</v>
      </c>
      <c r="F11" s="374">
        <f t="shared" si="0"/>
        <v>4843</v>
      </c>
    </row>
    <row r="12" spans="1:6" ht="12.75">
      <c r="A12" s="348" t="s">
        <v>177</v>
      </c>
      <c r="B12" s="375" t="s">
        <v>240</v>
      </c>
      <c r="C12" s="342" t="s">
        <v>241</v>
      </c>
      <c r="D12" s="375">
        <v>3356</v>
      </c>
      <c r="E12" s="375">
        <v>1241</v>
      </c>
      <c r="F12" s="374">
        <f t="shared" si="0"/>
        <v>4597</v>
      </c>
    </row>
    <row r="13" spans="1:6" ht="12.75">
      <c r="A13" s="348" t="s">
        <v>178</v>
      </c>
      <c r="B13" s="375" t="s">
        <v>242</v>
      </c>
      <c r="C13" s="342" t="s">
        <v>243</v>
      </c>
      <c r="D13" s="375">
        <v>3308</v>
      </c>
      <c r="E13" s="375">
        <v>1224</v>
      </c>
      <c r="F13" s="374">
        <f t="shared" si="0"/>
        <v>4532</v>
      </c>
    </row>
    <row r="14" spans="1:6" ht="12.75">
      <c r="A14" s="348" t="s">
        <v>179</v>
      </c>
      <c r="B14" s="375" t="s">
        <v>244</v>
      </c>
      <c r="C14" s="342" t="s">
        <v>245</v>
      </c>
      <c r="D14" s="375">
        <v>3728</v>
      </c>
      <c r="E14" s="375">
        <v>1377</v>
      </c>
      <c r="F14" s="374">
        <f t="shared" si="0"/>
        <v>5105</v>
      </c>
    </row>
    <row r="15" spans="1:6" ht="12.75">
      <c r="A15" s="348" t="s">
        <v>180</v>
      </c>
      <c r="B15" s="375" t="s">
        <v>246</v>
      </c>
      <c r="C15" s="342" t="s">
        <v>247</v>
      </c>
      <c r="D15" s="375">
        <v>3802</v>
      </c>
      <c r="E15" s="375">
        <v>1404</v>
      </c>
      <c r="F15" s="374">
        <f t="shared" si="0"/>
        <v>5206</v>
      </c>
    </row>
    <row r="16" spans="1:6" ht="12.75">
      <c r="A16" s="348" t="s">
        <v>181</v>
      </c>
      <c r="B16" s="375" t="s">
        <v>248</v>
      </c>
      <c r="C16" s="348" t="s">
        <v>249</v>
      </c>
      <c r="D16" s="375">
        <v>3663</v>
      </c>
      <c r="E16" s="375">
        <v>1352</v>
      </c>
      <c r="F16" s="374">
        <f t="shared" si="0"/>
        <v>5015</v>
      </c>
    </row>
    <row r="17" spans="1:6" ht="12.75">
      <c r="A17" s="376" t="s">
        <v>182</v>
      </c>
      <c r="B17" s="377" t="s">
        <v>250</v>
      </c>
      <c r="C17" s="377" t="s">
        <v>251</v>
      </c>
      <c r="D17" s="377">
        <v>3611</v>
      </c>
      <c r="E17" s="377">
        <v>1333</v>
      </c>
      <c r="F17" s="378">
        <f t="shared" si="0"/>
        <v>4944</v>
      </c>
    </row>
    <row r="18" spans="1:6" ht="12.75">
      <c r="A18" s="9"/>
      <c r="B18" s="9"/>
      <c r="C18" s="9"/>
      <c r="D18" s="9"/>
      <c r="E18" s="9"/>
      <c r="F18" s="9"/>
    </row>
    <row r="19" spans="1:6" ht="12.75">
      <c r="A19" s="9"/>
      <c r="B19" s="9"/>
      <c r="C19" s="9"/>
      <c r="D19" s="9"/>
      <c r="E19" s="9"/>
      <c r="F19" s="9"/>
    </row>
    <row r="20" spans="1:4" ht="12.75">
      <c r="A20" s="13" t="s">
        <v>252</v>
      </c>
      <c r="B20" s="13"/>
      <c r="C20" s="13"/>
      <c r="D20" s="13"/>
    </row>
    <row r="22" spans="1:6" ht="12.75">
      <c r="A22" s="373" t="s">
        <v>167</v>
      </c>
      <c r="B22" s="373" t="s">
        <v>221</v>
      </c>
      <c r="C22" s="373" t="s">
        <v>222</v>
      </c>
      <c r="D22" s="373" t="s">
        <v>223</v>
      </c>
      <c r="E22" s="373" t="s">
        <v>224</v>
      </c>
      <c r="F22" s="317" t="s">
        <v>195</v>
      </c>
    </row>
    <row r="23" spans="1:6" ht="12.75">
      <c r="A23" s="143"/>
      <c r="B23" s="143" t="s">
        <v>225</v>
      </c>
      <c r="C23" s="143" t="s">
        <v>225</v>
      </c>
      <c r="D23" s="143" t="s">
        <v>226</v>
      </c>
      <c r="E23" s="143" t="s">
        <v>226</v>
      </c>
      <c r="F23" s="318" t="s">
        <v>227</v>
      </c>
    </row>
    <row r="24" spans="1:6" ht="12.75">
      <c r="A24" s="348" t="s">
        <v>171</v>
      </c>
      <c r="B24" s="348" t="s">
        <v>228</v>
      </c>
      <c r="C24" s="348" t="s">
        <v>229</v>
      </c>
      <c r="D24" s="348">
        <v>9132</v>
      </c>
      <c r="E24" s="348">
        <v>8051</v>
      </c>
      <c r="F24" s="374">
        <f aca="true" t="shared" si="1" ref="F24:F35">D24+E24</f>
        <v>17183</v>
      </c>
    </row>
    <row r="25" spans="1:6" ht="12.75">
      <c r="A25" s="348" t="s">
        <v>172</v>
      </c>
      <c r="B25" s="342" t="s">
        <v>230</v>
      </c>
      <c r="C25" s="342" t="s">
        <v>231</v>
      </c>
      <c r="D25" s="348">
        <v>8970</v>
      </c>
      <c r="E25" s="348">
        <v>7908</v>
      </c>
      <c r="F25" s="374">
        <f t="shared" si="1"/>
        <v>16878</v>
      </c>
    </row>
    <row r="26" spans="1:6" ht="12.75">
      <c r="A26" s="348" t="s">
        <v>173</v>
      </c>
      <c r="B26" s="342" t="s">
        <v>232</v>
      </c>
      <c r="C26" s="342" t="s">
        <v>233</v>
      </c>
      <c r="D26" s="348">
        <v>9992</v>
      </c>
      <c r="E26" s="348">
        <v>8810</v>
      </c>
      <c r="F26" s="374">
        <f t="shared" si="1"/>
        <v>18802</v>
      </c>
    </row>
    <row r="27" spans="1:6" ht="12.75">
      <c r="A27" s="348" t="s">
        <v>174</v>
      </c>
      <c r="B27" s="348" t="s">
        <v>234</v>
      </c>
      <c r="C27" s="342" t="s">
        <v>235</v>
      </c>
      <c r="D27" s="375">
        <v>10614</v>
      </c>
      <c r="E27" s="375">
        <v>9358</v>
      </c>
      <c r="F27" s="374">
        <f t="shared" si="1"/>
        <v>19972</v>
      </c>
    </row>
    <row r="28" spans="1:6" ht="12.75">
      <c r="A28" s="348" t="s">
        <v>175</v>
      </c>
      <c r="B28" s="375" t="s">
        <v>236</v>
      </c>
      <c r="C28" s="342" t="s">
        <v>237</v>
      </c>
      <c r="D28" s="375">
        <v>10491</v>
      </c>
      <c r="E28" s="375">
        <v>9249</v>
      </c>
      <c r="F28" s="374">
        <f t="shared" si="1"/>
        <v>19740</v>
      </c>
    </row>
    <row r="29" spans="1:6" ht="12.75">
      <c r="A29" s="348" t="s">
        <v>176</v>
      </c>
      <c r="B29" s="375" t="s">
        <v>238</v>
      </c>
      <c r="C29" s="342" t="s">
        <v>239</v>
      </c>
      <c r="D29" s="375">
        <v>10141</v>
      </c>
      <c r="E29" s="375">
        <v>8940</v>
      </c>
      <c r="F29" s="374">
        <f t="shared" si="1"/>
        <v>19081</v>
      </c>
    </row>
    <row r="30" spans="1:6" ht="12.75">
      <c r="A30" s="348" t="s">
        <v>177</v>
      </c>
      <c r="B30" s="375" t="s">
        <v>240</v>
      </c>
      <c r="C30" s="342" t="s">
        <v>241</v>
      </c>
      <c r="D30" s="375">
        <v>9616</v>
      </c>
      <c r="E30" s="375">
        <v>8478</v>
      </c>
      <c r="F30" s="374">
        <f t="shared" si="1"/>
        <v>18094</v>
      </c>
    </row>
    <row r="31" spans="1:6" ht="12.75">
      <c r="A31" s="348" t="s">
        <v>178</v>
      </c>
      <c r="B31" s="375" t="s">
        <v>242</v>
      </c>
      <c r="C31" s="342" t="s">
        <v>243</v>
      </c>
      <c r="D31" s="375">
        <v>9477</v>
      </c>
      <c r="E31" s="375">
        <v>8356</v>
      </c>
      <c r="F31" s="374">
        <f t="shared" si="1"/>
        <v>17833</v>
      </c>
    </row>
    <row r="32" spans="1:6" ht="12.75">
      <c r="A32" s="348" t="s">
        <v>179</v>
      </c>
      <c r="B32" s="375" t="s">
        <v>244</v>
      </c>
      <c r="C32" s="342" t="s">
        <v>245</v>
      </c>
      <c r="D32" s="375">
        <v>10680</v>
      </c>
      <c r="E32" s="375">
        <v>9417</v>
      </c>
      <c r="F32" s="374">
        <f t="shared" si="1"/>
        <v>20097</v>
      </c>
    </row>
    <row r="33" spans="1:6" ht="12.75">
      <c r="A33" s="348" t="s">
        <v>180</v>
      </c>
      <c r="B33" s="375" t="s">
        <v>246</v>
      </c>
      <c r="C33" s="342" t="s">
        <v>247</v>
      </c>
      <c r="D33" s="375">
        <v>10892</v>
      </c>
      <c r="E33" s="375">
        <v>9604</v>
      </c>
      <c r="F33" s="374">
        <f t="shared" si="1"/>
        <v>20496</v>
      </c>
    </row>
    <row r="34" spans="1:6" ht="12.75">
      <c r="A34" s="348" t="s">
        <v>181</v>
      </c>
      <c r="B34" s="375" t="s">
        <v>248</v>
      </c>
      <c r="C34" s="348" t="s">
        <v>249</v>
      </c>
      <c r="D34" s="375">
        <v>10496</v>
      </c>
      <c r="E34" s="375">
        <v>9254</v>
      </c>
      <c r="F34" s="374">
        <f t="shared" si="1"/>
        <v>19750</v>
      </c>
    </row>
    <row r="35" spans="1:6" ht="12.75">
      <c r="A35" s="376" t="s">
        <v>182</v>
      </c>
      <c r="B35" s="377" t="s">
        <v>250</v>
      </c>
      <c r="C35" s="377" t="s">
        <v>251</v>
      </c>
      <c r="D35" s="377">
        <v>10344</v>
      </c>
      <c r="E35" s="377">
        <v>9120</v>
      </c>
      <c r="F35" s="378">
        <f t="shared" si="1"/>
        <v>19464</v>
      </c>
    </row>
    <row r="40" spans="1:5" ht="12.75">
      <c r="A40" s="95"/>
      <c r="B40" s="9"/>
      <c r="C40" s="9"/>
      <c r="D40" s="9"/>
      <c r="E40" s="379"/>
    </row>
    <row r="41" spans="1:5" ht="12.75">
      <c r="A41" s="87"/>
      <c r="B41" s="87"/>
      <c r="C41" s="87"/>
      <c r="D41" s="87"/>
      <c r="E41" s="87"/>
    </row>
    <row r="42" spans="1:5" ht="12.75">
      <c r="A42" s="87"/>
      <c r="B42" s="87"/>
      <c r="C42" s="87"/>
      <c r="D42" s="87"/>
      <c r="E42" s="87"/>
    </row>
    <row r="43" spans="1:5" ht="12.75">
      <c r="A43" s="87"/>
      <c r="B43" s="288"/>
      <c r="C43" s="288"/>
      <c r="D43" s="288"/>
      <c r="E43" s="288"/>
    </row>
    <row r="44" spans="1:5" ht="12.75">
      <c r="A44" s="380"/>
      <c r="B44" s="33"/>
      <c r="C44" s="33"/>
      <c r="D44" s="33"/>
      <c r="E44" s="337"/>
    </row>
    <row r="45" spans="1:5" ht="12.75">
      <c r="A45" s="380"/>
      <c r="B45" s="33"/>
      <c r="C45" s="33"/>
      <c r="D45" s="33"/>
      <c r="E45" s="337"/>
    </row>
    <row r="46" spans="1:5" ht="12.75">
      <c r="A46" s="9"/>
      <c r="B46" s="9"/>
      <c r="C46" s="9"/>
      <c r="D46" s="9"/>
      <c r="E46" s="9"/>
    </row>
    <row r="47" spans="1:5" ht="12.75">
      <c r="A47" s="9"/>
      <c r="B47" s="9"/>
      <c r="C47" s="9"/>
      <c r="D47" s="9"/>
      <c r="E47" s="9"/>
    </row>
    <row r="48" spans="1:5" ht="12.75">
      <c r="A48" s="9"/>
      <c r="B48" s="9"/>
      <c r="C48" s="9"/>
      <c r="D48" s="9"/>
      <c r="E48" s="9"/>
    </row>
  </sheetData>
  <sheetProtection/>
  <printOptions/>
  <pageMargins left="0.75" right="0.75" top="1" bottom="1" header="0.5" footer="0.5"/>
  <pageSetup horizontalDpi="600" verticalDpi="600" orientation="portrait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25">
      <selection activeCell="F39" sqref="F39"/>
    </sheetView>
  </sheetViews>
  <sheetFormatPr defaultColWidth="9.140625" defaultRowHeight="12.75"/>
  <cols>
    <col min="4" max="4" width="15.00390625" style="0" bestFit="1" customWidth="1"/>
    <col min="8" max="8" width="10.00390625" style="0" bestFit="1" customWidth="1"/>
  </cols>
  <sheetData>
    <row r="1" spans="1:2" ht="12.75">
      <c r="A1" t="s">
        <v>162</v>
      </c>
      <c r="B1" t="s">
        <v>382</v>
      </c>
    </row>
    <row r="2" spans="1:2" ht="12.75">
      <c r="A2" t="s">
        <v>164</v>
      </c>
      <c r="B2" t="s">
        <v>163</v>
      </c>
    </row>
    <row r="4" spans="1:9" ht="12.75">
      <c r="A4" t="s">
        <v>165</v>
      </c>
      <c r="C4" t="s">
        <v>383</v>
      </c>
      <c r="G4" t="s">
        <v>183</v>
      </c>
      <c r="I4" t="s">
        <v>383</v>
      </c>
    </row>
    <row r="6" spans="1:11" ht="12.75">
      <c r="A6" s="77" t="s">
        <v>166</v>
      </c>
      <c r="B6" s="76" t="s">
        <v>167</v>
      </c>
      <c r="C6" s="77" t="s">
        <v>168</v>
      </c>
      <c r="D6" s="77" t="s">
        <v>169</v>
      </c>
      <c r="E6" s="76" t="s">
        <v>170</v>
      </c>
      <c r="G6" s="77" t="s">
        <v>166</v>
      </c>
      <c r="H6" s="77" t="s">
        <v>167</v>
      </c>
      <c r="I6" s="77" t="s">
        <v>168</v>
      </c>
      <c r="J6" s="77" t="s">
        <v>169</v>
      </c>
      <c r="K6" s="76" t="s">
        <v>170</v>
      </c>
    </row>
    <row r="7" spans="1:11" ht="12.75">
      <c r="A7" s="77">
        <v>1</v>
      </c>
      <c r="B7" s="76" t="s">
        <v>171</v>
      </c>
      <c r="C7" s="77" t="s">
        <v>384</v>
      </c>
      <c r="D7" s="77" t="s">
        <v>387</v>
      </c>
      <c r="E7" s="76">
        <v>19731</v>
      </c>
      <c r="G7" s="77">
        <v>1</v>
      </c>
      <c r="H7" s="77" t="s">
        <v>171</v>
      </c>
      <c r="I7" s="77" t="s">
        <v>384</v>
      </c>
      <c r="J7" s="77" t="s">
        <v>387</v>
      </c>
      <c r="K7" s="76">
        <v>5015</v>
      </c>
    </row>
    <row r="8" spans="1:11" ht="12.75">
      <c r="A8" s="77">
        <v>2</v>
      </c>
      <c r="B8" s="76" t="s">
        <v>172</v>
      </c>
      <c r="C8" s="77" t="s">
        <v>385</v>
      </c>
      <c r="D8" s="77" t="s">
        <v>397</v>
      </c>
      <c r="E8" s="76">
        <v>20456</v>
      </c>
      <c r="G8" s="77">
        <v>2</v>
      </c>
      <c r="H8" s="77" t="s">
        <v>172</v>
      </c>
      <c r="I8" s="77" t="s">
        <v>385</v>
      </c>
      <c r="J8" s="77" t="s">
        <v>397</v>
      </c>
      <c r="K8" s="76">
        <v>5200</v>
      </c>
    </row>
    <row r="9" spans="1:11" ht="12.75">
      <c r="A9" s="77">
        <v>3</v>
      </c>
      <c r="B9" s="76" t="s">
        <v>173</v>
      </c>
      <c r="C9" s="77" t="s">
        <v>398</v>
      </c>
      <c r="D9" s="77" t="s">
        <v>396</v>
      </c>
      <c r="E9" s="76">
        <v>18589</v>
      </c>
      <c r="G9" s="77">
        <v>3</v>
      </c>
      <c r="H9" s="77" t="s">
        <v>173</v>
      </c>
      <c r="I9" s="77" t="s">
        <v>398</v>
      </c>
      <c r="J9" s="77" t="s">
        <v>396</v>
      </c>
      <c r="K9" s="76">
        <v>4724</v>
      </c>
    </row>
    <row r="10" spans="1:11" ht="12.75">
      <c r="A10" s="77">
        <v>4</v>
      </c>
      <c r="B10" s="76" t="s">
        <v>174</v>
      </c>
      <c r="C10" s="77" t="s">
        <v>399</v>
      </c>
      <c r="D10" s="77" t="s">
        <v>395</v>
      </c>
      <c r="E10" s="76">
        <v>16977</v>
      </c>
      <c r="G10" s="77">
        <v>4</v>
      </c>
      <c r="H10" s="77" t="s">
        <v>174</v>
      </c>
      <c r="I10" s="77" t="s">
        <v>399</v>
      </c>
      <c r="J10" s="77" t="s">
        <v>395</v>
      </c>
      <c r="K10" s="76">
        <v>4311</v>
      </c>
    </row>
    <row r="11" spans="1:11" ht="12.75">
      <c r="A11" s="77">
        <v>5</v>
      </c>
      <c r="B11" s="76" t="s">
        <v>175</v>
      </c>
      <c r="C11" s="77" t="s">
        <v>400</v>
      </c>
      <c r="D11" s="77" t="s">
        <v>394</v>
      </c>
      <c r="E11" s="76">
        <v>17790</v>
      </c>
      <c r="G11" s="77">
        <v>5</v>
      </c>
      <c r="H11" s="77" t="s">
        <v>175</v>
      </c>
      <c r="I11" s="77" t="s">
        <v>400</v>
      </c>
      <c r="J11" s="77" t="s">
        <v>394</v>
      </c>
      <c r="K11" s="76">
        <v>4518</v>
      </c>
    </row>
    <row r="12" spans="1:11" ht="12.75">
      <c r="A12" s="77">
        <v>6</v>
      </c>
      <c r="B12" s="76" t="s">
        <v>176</v>
      </c>
      <c r="C12" s="77" t="s">
        <v>401</v>
      </c>
      <c r="D12" s="77" t="s">
        <v>393</v>
      </c>
      <c r="E12" s="76">
        <v>18258</v>
      </c>
      <c r="G12" s="77">
        <v>6</v>
      </c>
      <c r="H12" s="77" t="s">
        <v>176</v>
      </c>
      <c r="I12" s="77" t="s">
        <v>401</v>
      </c>
      <c r="J12" s="77" t="s">
        <v>393</v>
      </c>
      <c r="K12" s="76">
        <v>4642</v>
      </c>
    </row>
    <row r="13" spans="1:11" ht="12.75">
      <c r="A13" s="77">
        <v>7</v>
      </c>
      <c r="B13" s="76" t="s">
        <v>177</v>
      </c>
      <c r="C13" s="77" t="s">
        <v>402</v>
      </c>
      <c r="D13" s="77" t="s">
        <v>392</v>
      </c>
      <c r="E13" s="76">
        <v>17688</v>
      </c>
      <c r="G13" s="77">
        <v>7</v>
      </c>
      <c r="H13" s="77" t="s">
        <v>177</v>
      </c>
      <c r="I13" s="77" t="s">
        <v>402</v>
      </c>
      <c r="J13" s="77" t="s">
        <v>392</v>
      </c>
      <c r="K13" s="76">
        <v>4494</v>
      </c>
    </row>
    <row r="14" spans="1:11" ht="12.75">
      <c r="A14" s="77">
        <v>8</v>
      </c>
      <c r="B14" s="76" t="s">
        <v>178</v>
      </c>
      <c r="C14" s="77" t="s">
        <v>391</v>
      </c>
      <c r="D14" s="77" t="s">
        <v>391</v>
      </c>
      <c r="E14" s="76">
        <v>16771</v>
      </c>
      <c r="G14" s="77">
        <v>8</v>
      </c>
      <c r="H14" s="77" t="s">
        <v>178</v>
      </c>
      <c r="I14" s="77" t="s">
        <v>391</v>
      </c>
      <c r="J14" s="77" t="s">
        <v>391</v>
      </c>
      <c r="K14" s="76">
        <v>4271</v>
      </c>
    </row>
    <row r="15" spans="1:11" ht="12.75">
      <c r="A15" s="77">
        <v>9</v>
      </c>
      <c r="B15" s="76" t="s">
        <v>179</v>
      </c>
      <c r="C15" s="77" t="s">
        <v>390</v>
      </c>
      <c r="D15" s="77" t="s">
        <v>390</v>
      </c>
      <c r="E15" s="76">
        <v>16046</v>
      </c>
      <c r="G15" s="77">
        <v>9</v>
      </c>
      <c r="H15" s="77" t="s">
        <v>179</v>
      </c>
      <c r="I15" s="77" t="s">
        <v>390</v>
      </c>
      <c r="J15" s="77" t="s">
        <v>390</v>
      </c>
      <c r="K15" s="76">
        <v>4077</v>
      </c>
    </row>
    <row r="16" spans="1:11" ht="12.75">
      <c r="A16" s="77">
        <v>10</v>
      </c>
      <c r="B16" s="76" t="s">
        <v>180</v>
      </c>
      <c r="C16" s="77" t="s">
        <v>386</v>
      </c>
      <c r="D16" s="77" t="s">
        <v>386</v>
      </c>
      <c r="E16" s="76">
        <v>16620</v>
      </c>
      <c r="G16" s="77">
        <v>10</v>
      </c>
      <c r="H16" s="77" t="s">
        <v>180</v>
      </c>
      <c r="I16" s="77" t="s">
        <v>386</v>
      </c>
      <c r="J16" s="77" t="s">
        <v>386</v>
      </c>
      <c r="K16" s="76">
        <v>4232</v>
      </c>
    </row>
    <row r="17" spans="1:11" ht="12.75">
      <c r="A17" s="77">
        <v>11</v>
      </c>
      <c r="B17" s="76" t="s">
        <v>181</v>
      </c>
      <c r="C17" s="77" t="s">
        <v>389</v>
      </c>
      <c r="D17" s="77" t="s">
        <v>389</v>
      </c>
      <c r="E17" s="76">
        <v>16814</v>
      </c>
      <c r="G17" s="77">
        <v>11</v>
      </c>
      <c r="H17" s="77" t="s">
        <v>181</v>
      </c>
      <c r="I17" s="77" t="s">
        <v>389</v>
      </c>
      <c r="J17" s="77" t="s">
        <v>389</v>
      </c>
      <c r="K17" s="76">
        <v>4272</v>
      </c>
    </row>
    <row r="18" spans="1:11" ht="12.75">
      <c r="A18" s="77">
        <v>12</v>
      </c>
      <c r="B18" s="76" t="s">
        <v>182</v>
      </c>
      <c r="C18" s="77" t="s">
        <v>388</v>
      </c>
      <c r="D18" s="77" t="s">
        <v>388</v>
      </c>
      <c r="E18" s="76">
        <v>17326</v>
      </c>
      <c r="G18" s="77">
        <v>12</v>
      </c>
      <c r="H18" s="77" t="s">
        <v>182</v>
      </c>
      <c r="I18" s="77" t="s">
        <v>388</v>
      </c>
      <c r="J18" s="77" t="s">
        <v>388</v>
      </c>
      <c r="K18" s="76">
        <v>4412</v>
      </c>
    </row>
    <row r="19" ht="12.75">
      <c r="A19" s="78"/>
    </row>
    <row r="21" spans="1:9" ht="12.75">
      <c r="A21" t="s">
        <v>184</v>
      </c>
      <c r="C21" t="s">
        <v>383</v>
      </c>
      <c r="G21" t="s">
        <v>185</v>
      </c>
      <c r="I21" t="s">
        <v>383</v>
      </c>
    </row>
    <row r="23" spans="1:9" ht="12.75">
      <c r="A23" s="77" t="s">
        <v>166</v>
      </c>
      <c r="B23" s="76" t="s">
        <v>167</v>
      </c>
      <c r="C23" s="76" t="s">
        <v>186</v>
      </c>
      <c r="D23" s="76" t="s">
        <v>187</v>
      </c>
      <c r="G23" s="77" t="s">
        <v>166</v>
      </c>
      <c r="H23" s="76" t="s">
        <v>167</v>
      </c>
      <c r="I23" s="79" t="s">
        <v>186</v>
      </c>
    </row>
    <row r="24" spans="1:9" ht="12.75">
      <c r="A24" s="77">
        <v>1</v>
      </c>
      <c r="B24" s="76" t="s">
        <v>171</v>
      </c>
      <c r="C24" s="76">
        <v>38889</v>
      </c>
      <c r="D24" s="76">
        <v>198329.11</v>
      </c>
      <c r="G24" s="77">
        <v>1</v>
      </c>
      <c r="H24" s="76" t="s">
        <v>171</v>
      </c>
      <c r="I24" s="241">
        <v>0</v>
      </c>
    </row>
    <row r="25" spans="1:9" ht="12.75">
      <c r="A25" s="77">
        <v>2</v>
      </c>
      <c r="B25" s="76" t="s">
        <v>172</v>
      </c>
      <c r="C25" s="76">
        <v>36171</v>
      </c>
      <c r="D25" s="76">
        <f>154668.78+19925.51</f>
        <v>174594.29</v>
      </c>
      <c r="G25" s="77">
        <v>2</v>
      </c>
      <c r="H25" s="76" t="s">
        <v>172</v>
      </c>
      <c r="I25" s="241">
        <v>0</v>
      </c>
    </row>
    <row r="26" spans="1:9" ht="12.75">
      <c r="A26" s="77">
        <v>3</v>
      </c>
      <c r="B26" s="76" t="s">
        <v>173</v>
      </c>
      <c r="C26" s="76">
        <v>39561</v>
      </c>
      <c r="D26" s="76">
        <v>223017.02</v>
      </c>
      <c r="G26" s="77">
        <v>3</v>
      </c>
      <c r="H26" s="76" t="s">
        <v>173</v>
      </c>
      <c r="I26" s="241">
        <v>0</v>
      </c>
    </row>
    <row r="27" spans="1:9" ht="12.75">
      <c r="A27" s="77">
        <v>4</v>
      </c>
      <c r="B27" s="76" t="s">
        <v>174</v>
      </c>
      <c r="C27" s="76">
        <v>40740</v>
      </c>
      <c r="D27" s="76">
        <v>227912.85</v>
      </c>
      <c r="G27" s="77">
        <v>4</v>
      </c>
      <c r="H27" s="76" t="s">
        <v>174</v>
      </c>
      <c r="I27" s="241">
        <v>0</v>
      </c>
    </row>
    <row r="28" spans="1:9" ht="12.75">
      <c r="A28" s="77">
        <v>5</v>
      </c>
      <c r="B28" s="76" t="s">
        <v>175</v>
      </c>
      <c r="C28" s="76">
        <v>56061</v>
      </c>
      <c r="D28" s="76">
        <v>312732.06</v>
      </c>
      <c r="G28" s="77">
        <v>5</v>
      </c>
      <c r="H28" s="76" t="s">
        <v>175</v>
      </c>
      <c r="I28" s="241">
        <v>0</v>
      </c>
    </row>
    <row r="29" spans="1:9" ht="12.75">
      <c r="A29" s="77">
        <v>6</v>
      </c>
      <c r="B29" s="76" t="s">
        <v>176</v>
      </c>
      <c r="C29" s="76">
        <v>73467</v>
      </c>
      <c r="D29" s="76">
        <v>394025.42</v>
      </c>
      <c r="G29" s="77">
        <v>6</v>
      </c>
      <c r="H29" s="76" t="s">
        <v>176</v>
      </c>
      <c r="I29" s="241">
        <v>0</v>
      </c>
    </row>
    <row r="30" spans="1:9" ht="12.75">
      <c r="A30" s="77">
        <v>7</v>
      </c>
      <c r="B30" s="76" t="s">
        <v>177</v>
      </c>
      <c r="C30" s="76">
        <v>69840</v>
      </c>
      <c r="D30" s="76">
        <v>382831.57</v>
      </c>
      <c r="G30" s="77">
        <v>7</v>
      </c>
      <c r="H30" s="76" t="s">
        <v>177</v>
      </c>
      <c r="I30" s="241">
        <v>0</v>
      </c>
    </row>
    <row r="31" spans="1:9" ht="12.75">
      <c r="A31" s="77">
        <v>8</v>
      </c>
      <c r="B31" s="76" t="s">
        <v>178</v>
      </c>
      <c r="C31" s="76">
        <v>85230</v>
      </c>
      <c r="D31" s="76">
        <v>491557.73</v>
      </c>
      <c r="G31" s="77">
        <v>8</v>
      </c>
      <c r="H31" s="76" t="s">
        <v>178</v>
      </c>
      <c r="I31" s="241">
        <v>0</v>
      </c>
    </row>
    <row r="32" spans="1:9" ht="12.75">
      <c r="A32" s="77">
        <v>9</v>
      </c>
      <c r="B32" s="76" t="s">
        <v>179</v>
      </c>
      <c r="C32" s="76">
        <v>70452</v>
      </c>
      <c r="D32" s="76">
        <v>391662.27</v>
      </c>
      <c r="G32" s="77">
        <v>9</v>
      </c>
      <c r="H32" s="76" t="s">
        <v>179</v>
      </c>
      <c r="I32" s="241">
        <v>0</v>
      </c>
    </row>
    <row r="33" spans="1:9" ht="12.75">
      <c r="A33" s="77">
        <v>10</v>
      </c>
      <c r="B33" s="76" t="s">
        <v>180</v>
      </c>
      <c r="C33" s="76">
        <v>89142</v>
      </c>
      <c r="D33" s="76">
        <v>489684.42</v>
      </c>
      <c r="G33" s="77">
        <v>10</v>
      </c>
      <c r="H33" s="76" t="s">
        <v>180</v>
      </c>
      <c r="I33" s="241">
        <v>0</v>
      </c>
    </row>
    <row r="34" spans="1:9" ht="12.75">
      <c r="A34" s="77">
        <v>11</v>
      </c>
      <c r="B34" s="76" t="s">
        <v>181</v>
      </c>
      <c r="C34" s="76">
        <v>60204</v>
      </c>
      <c r="D34" s="76">
        <v>344773.89</v>
      </c>
      <c r="G34" s="77">
        <v>11</v>
      </c>
      <c r="H34" s="76" t="s">
        <v>181</v>
      </c>
      <c r="I34" s="241">
        <v>0</v>
      </c>
    </row>
    <row r="35" spans="1:9" ht="12.75">
      <c r="A35" s="77">
        <v>12</v>
      </c>
      <c r="B35" s="76" t="s">
        <v>182</v>
      </c>
      <c r="C35" s="76">
        <v>115329</v>
      </c>
      <c r="D35" s="76">
        <v>641612.28</v>
      </c>
      <c r="G35" s="77">
        <v>12</v>
      </c>
      <c r="H35" s="76" t="s">
        <v>182</v>
      </c>
      <c r="I35" s="241">
        <v>0</v>
      </c>
    </row>
    <row r="36" spans="1:9" ht="12.75">
      <c r="A36" s="76"/>
      <c r="B36" s="76"/>
      <c r="C36" s="76"/>
      <c r="D36" s="80">
        <f>SUM(D24:D35)</f>
        <v>4272732.91</v>
      </c>
      <c r="G36" s="76"/>
      <c r="H36" s="76"/>
      <c r="I36" s="76">
        <f>SUM(I24:I35)</f>
        <v>0</v>
      </c>
    </row>
    <row r="39" ht="18">
      <c r="A39" s="81" t="s">
        <v>196</v>
      </c>
    </row>
    <row r="43" spans="1:5" s="82" customFormat="1" ht="25.5">
      <c r="A43" s="440" t="s">
        <v>197</v>
      </c>
      <c r="B43" s="440"/>
      <c r="C43" s="82" t="s">
        <v>194</v>
      </c>
      <c r="D43" s="82" t="s">
        <v>193</v>
      </c>
      <c r="E43" s="82" t="s">
        <v>195</v>
      </c>
    </row>
    <row r="44" spans="1:5" ht="12.75">
      <c r="A44" t="s">
        <v>188</v>
      </c>
      <c r="C44">
        <v>981080</v>
      </c>
      <c r="D44">
        <v>83932</v>
      </c>
      <c r="E44">
        <f>+C44+D44</f>
        <v>1065012</v>
      </c>
    </row>
    <row r="45" spans="1:5" ht="12.75">
      <c r="A45" t="s">
        <v>189</v>
      </c>
      <c r="C45">
        <v>33750</v>
      </c>
      <c r="D45">
        <v>0</v>
      </c>
      <c r="E45">
        <f>+C45+D45</f>
        <v>33750</v>
      </c>
    </row>
    <row r="46" spans="1:5" ht="12.75">
      <c r="A46" t="s">
        <v>190</v>
      </c>
      <c r="C46">
        <v>0</v>
      </c>
      <c r="D46">
        <v>60320</v>
      </c>
      <c r="E46">
        <f>+C46+D46</f>
        <v>60320</v>
      </c>
    </row>
    <row r="47" spans="1:5" ht="12.75">
      <c r="A47" t="s">
        <v>191</v>
      </c>
      <c r="C47">
        <v>147720</v>
      </c>
      <c r="D47">
        <v>69374</v>
      </c>
      <c r="E47">
        <f>+C47+D47</f>
        <v>217094</v>
      </c>
    </row>
    <row r="48" spans="1:5" ht="12.75">
      <c r="A48" t="s">
        <v>192</v>
      </c>
      <c r="C48">
        <v>90912</v>
      </c>
      <c r="D48">
        <v>21818</v>
      </c>
      <c r="E48">
        <f>+C48+D48</f>
        <v>112730</v>
      </c>
    </row>
  </sheetData>
  <sheetProtection/>
  <mergeCells count="1">
    <mergeCell ref="A43:B4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55"/>
  <sheetViews>
    <sheetView zoomScaleSheetLayoutView="100" zoomScalePageLayoutView="0" workbookViewId="0" topLeftCell="B49">
      <selection activeCell="J45" sqref="J45"/>
    </sheetView>
  </sheetViews>
  <sheetFormatPr defaultColWidth="9.140625" defaultRowHeight="12.75"/>
  <cols>
    <col min="1" max="1" width="4.140625" style="0" customWidth="1"/>
    <col min="2" max="2" width="3.57421875" style="0" customWidth="1"/>
    <col min="3" max="3" width="3.00390625" style="0" customWidth="1"/>
    <col min="4" max="4" width="2.28125" style="0" customWidth="1"/>
    <col min="5" max="5" width="17.28125" style="0" customWidth="1"/>
    <col min="6" max="7" width="11.57421875" style="0" customWidth="1"/>
    <col min="8" max="8" width="9.7109375" style="0" customWidth="1"/>
    <col min="9" max="9" width="11.00390625" style="0" customWidth="1"/>
    <col min="10" max="10" width="7.8515625" style="0" customWidth="1"/>
    <col min="11" max="11" width="6.421875" style="0" customWidth="1"/>
    <col min="12" max="12" width="8.7109375" style="0" customWidth="1"/>
  </cols>
  <sheetData>
    <row r="2" spans="2:12" ht="12.75">
      <c r="B2" s="424" t="s">
        <v>1013</v>
      </c>
      <c r="C2" s="424"/>
      <c r="D2" s="424"/>
      <c r="E2" s="424"/>
      <c r="F2" s="424"/>
      <c r="G2" s="424"/>
      <c r="H2" s="424"/>
      <c r="I2" s="424"/>
      <c r="J2" s="424"/>
      <c r="K2" s="424"/>
      <c r="L2" s="424"/>
    </row>
    <row r="3" spans="2:12" ht="12.75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2:12" ht="12.75">
      <c r="B4" s="424" t="s">
        <v>661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</row>
    <row r="6" spans="2:12" ht="12.75">
      <c r="B6" s="441">
        <v>1</v>
      </c>
      <c r="C6" s="441"/>
      <c r="D6" s="441"/>
      <c r="E6" s="442" t="s">
        <v>662</v>
      </c>
      <c r="F6" s="442"/>
      <c r="G6" s="442"/>
      <c r="H6" s="442" t="s">
        <v>206</v>
      </c>
      <c r="I6" s="442"/>
      <c r="J6" s="442"/>
      <c r="K6" s="442"/>
      <c r="L6" s="442"/>
    </row>
    <row r="7" spans="2:12" ht="12.75">
      <c r="B7" s="441"/>
      <c r="C7" s="441"/>
      <c r="D7" s="441"/>
      <c r="E7" s="442"/>
      <c r="F7" s="442"/>
      <c r="G7" s="442"/>
      <c r="H7" s="76"/>
      <c r="I7" s="76"/>
      <c r="J7" s="76"/>
      <c r="K7" s="76"/>
      <c r="L7" s="76"/>
    </row>
    <row r="8" spans="2:12" ht="12.75">
      <c r="B8" s="441">
        <v>2</v>
      </c>
      <c r="C8" s="441"/>
      <c r="D8" s="441"/>
      <c r="E8" s="442" t="s">
        <v>664</v>
      </c>
      <c r="F8" s="442"/>
      <c r="G8" s="442"/>
      <c r="H8" s="442" t="s">
        <v>1014</v>
      </c>
      <c r="I8" s="442"/>
      <c r="J8" s="442"/>
      <c r="K8" s="442"/>
      <c r="L8" s="442"/>
    </row>
    <row r="9" spans="2:12" ht="12.75">
      <c r="B9" s="441"/>
      <c r="C9" s="441"/>
      <c r="D9" s="441"/>
      <c r="E9" s="442"/>
      <c r="F9" s="442"/>
      <c r="G9" s="442"/>
      <c r="H9" s="442" t="s">
        <v>1015</v>
      </c>
      <c r="I9" s="442"/>
      <c r="J9" s="442"/>
      <c r="K9" s="442"/>
      <c r="L9" s="442"/>
    </row>
    <row r="10" spans="2:12" ht="12.75">
      <c r="B10" s="441"/>
      <c r="C10" s="441"/>
      <c r="D10" s="441"/>
      <c r="E10" s="442"/>
      <c r="F10" s="442"/>
      <c r="G10" s="442"/>
      <c r="H10" s="305" t="s">
        <v>667</v>
      </c>
      <c r="I10" s="305"/>
      <c r="J10" s="305"/>
      <c r="K10" s="305"/>
      <c r="L10" s="305"/>
    </row>
    <row r="11" spans="2:12" ht="12.75">
      <c r="B11" s="441"/>
      <c r="C11" s="441"/>
      <c r="D11" s="441"/>
      <c r="E11" s="442"/>
      <c r="F11" s="442"/>
      <c r="G11" s="442"/>
      <c r="H11" s="452"/>
      <c r="I11" s="452"/>
      <c r="J11" s="452"/>
      <c r="K11" s="452"/>
      <c r="L11" s="452"/>
    </row>
    <row r="12" spans="2:12" ht="12.75">
      <c r="B12" s="441">
        <v>3</v>
      </c>
      <c r="C12" s="441"/>
      <c r="D12" s="441"/>
      <c r="E12" s="442" t="s">
        <v>668</v>
      </c>
      <c r="F12" s="442"/>
      <c r="G12" s="442"/>
      <c r="H12" s="442" t="s">
        <v>669</v>
      </c>
      <c r="I12" s="442"/>
      <c r="J12" s="442"/>
      <c r="K12" s="442"/>
      <c r="L12" s="442"/>
    </row>
    <row r="13" spans="2:12" ht="12.75">
      <c r="B13" s="441"/>
      <c r="C13" s="441"/>
      <c r="D13" s="441"/>
      <c r="E13" s="442"/>
      <c r="F13" s="442"/>
      <c r="G13" s="442"/>
      <c r="H13" s="76"/>
      <c r="I13" s="76"/>
      <c r="J13" s="76"/>
      <c r="K13" s="76"/>
      <c r="L13" s="76"/>
    </row>
    <row r="14" spans="2:12" ht="12.75">
      <c r="B14" s="441">
        <v>4</v>
      </c>
      <c r="C14" s="441"/>
      <c r="D14" s="441"/>
      <c r="E14" s="442" t="s">
        <v>670</v>
      </c>
      <c r="F14" s="442"/>
      <c r="G14" s="442"/>
      <c r="H14" s="442" t="s">
        <v>1016</v>
      </c>
      <c r="I14" s="442"/>
      <c r="J14" s="442"/>
      <c r="K14" s="442"/>
      <c r="L14" s="442"/>
    </row>
    <row r="15" spans="2:12" ht="12.75">
      <c r="B15" s="441"/>
      <c r="C15" s="441"/>
      <c r="D15" s="441"/>
      <c r="E15" s="442"/>
      <c r="F15" s="442"/>
      <c r="G15" s="442"/>
      <c r="H15" s="76"/>
      <c r="I15" s="76"/>
      <c r="J15" s="76"/>
      <c r="K15" s="76"/>
      <c r="L15" s="76"/>
    </row>
    <row r="16" spans="2:12" ht="12.75">
      <c r="B16" s="441">
        <v>5</v>
      </c>
      <c r="C16" s="441"/>
      <c r="D16" s="441"/>
      <c r="E16" s="442" t="s">
        <v>1017</v>
      </c>
      <c r="F16" s="442"/>
      <c r="G16" s="442"/>
      <c r="H16" s="442" t="s">
        <v>1018</v>
      </c>
      <c r="I16" s="442"/>
      <c r="J16" s="442"/>
      <c r="K16" s="442"/>
      <c r="L16" s="442"/>
    </row>
    <row r="17" spans="2:12" ht="12.75">
      <c r="B17" s="441"/>
      <c r="C17" s="441"/>
      <c r="D17" s="441"/>
      <c r="E17" s="442"/>
      <c r="F17" s="442"/>
      <c r="G17" s="442"/>
      <c r="H17" s="305"/>
      <c r="I17" s="305"/>
      <c r="J17" s="305"/>
      <c r="K17" s="305"/>
      <c r="L17" s="305"/>
    </row>
    <row r="18" spans="2:12" ht="12.75">
      <c r="B18" s="441">
        <v>6</v>
      </c>
      <c r="C18" s="441"/>
      <c r="D18" s="441"/>
      <c r="E18" s="442" t="s">
        <v>674</v>
      </c>
      <c r="F18" s="442"/>
      <c r="G18" s="442"/>
      <c r="H18" s="442" t="s">
        <v>675</v>
      </c>
      <c r="I18" s="442"/>
      <c r="J18" s="442"/>
      <c r="K18" s="442"/>
      <c r="L18" s="306"/>
    </row>
    <row r="19" spans="2:4" ht="12.75">
      <c r="B19" s="298"/>
      <c r="C19" s="288"/>
      <c r="D19" s="288"/>
    </row>
    <row r="20" spans="2:12" ht="12.75">
      <c r="B20" s="424" t="s">
        <v>676</v>
      </c>
      <c r="C20" s="424"/>
      <c r="D20" s="424"/>
      <c r="E20" s="424"/>
      <c r="F20" s="424"/>
      <c r="G20" s="424"/>
      <c r="H20" s="424"/>
      <c r="I20" s="424"/>
      <c r="J20" s="424"/>
      <c r="K20" s="424"/>
      <c r="L20" s="424"/>
    </row>
    <row r="21" ht="13.5" thickBot="1">
      <c r="B21" s="298"/>
    </row>
    <row r="22" spans="2:7" ht="13.5" thickBot="1">
      <c r="B22" s="446" t="s">
        <v>1019</v>
      </c>
      <c r="C22" s="447"/>
      <c r="D22" s="447"/>
      <c r="E22" s="447"/>
      <c r="F22" s="447"/>
      <c r="G22" s="448"/>
    </row>
    <row r="23" spans="2:12" ht="13.5" thickBot="1">
      <c r="B23" s="307" t="s">
        <v>1020</v>
      </c>
      <c r="C23" s="308"/>
      <c r="D23" s="308"/>
      <c r="E23" s="308"/>
      <c r="F23" s="308"/>
      <c r="G23" s="309"/>
      <c r="H23" s="310" t="s">
        <v>1021</v>
      </c>
      <c r="I23" s="311">
        <v>0</v>
      </c>
      <c r="J23" s="311">
        <v>1</v>
      </c>
      <c r="K23" s="311">
        <v>2</v>
      </c>
      <c r="L23" s="312">
        <v>0</v>
      </c>
    </row>
    <row r="24" spans="2:11" ht="13.5" thickBot="1">
      <c r="B24" s="313"/>
      <c r="C24" s="313"/>
      <c r="D24" s="313"/>
      <c r="E24" s="313"/>
      <c r="F24" s="313"/>
      <c r="G24" s="313"/>
      <c r="H24" s="9"/>
      <c r="I24" s="9"/>
      <c r="J24" s="9"/>
      <c r="K24" s="9"/>
    </row>
    <row r="25" spans="2:12" ht="12.75">
      <c r="B25" s="449" t="s">
        <v>1022</v>
      </c>
      <c r="C25" s="450"/>
      <c r="D25" s="450"/>
      <c r="E25" s="450" t="s">
        <v>1023</v>
      </c>
      <c r="F25" s="450"/>
      <c r="G25" s="453"/>
      <c r="H25" s="455" t="s">
        <v>1024</v>
      </c>
      <c r="I25" s="456"/>
      <c r="J25" s="449" t="s">
        <v>1025</v>
      </c>
      <c r="K25" s="450"/>
      <c r="L25" s="454"/>
    </row>
    <row r="26" spans="2:12" ht="12.75">
      <c r="B26" s="441">
        <v>1</v>
      </c>
      <c r="C26" s="441"/>
      <c r="D26" s="441"/>
      <c r="E26" s="442" t="s">
        <v>1026</v>
      </c>
      <c r="F26" s="442"/>
      <c r="G26" s="442"/>
      <c r="H26" s="443">
        <f>+'BS&amp;PL'!C9</f>
        <v>55603160</v>
      </c>
      <c r="I26" s="443"/>
      <c r="J26" s="443">
        <f>+'BS&amp;PL'!D9</f>
        <v>55603160</v>
      </c>
      <c r="K26" s="443"/>
      <c r="L26" s="443"/>
    </row>
    <row r="27" spans="2:12" ht="12.75">
      <c r="B27" s="441">
        <v>2</v>
      </c>
      <c r="C27" s="441"/>
      <c r="D27" s="441"/>
      <c r="E27" s="442" t="s">
        <v>1027</v>
      </c>
      <c r="F27" s="442"/>
      <c r="G27" s="442"/>
      <c r="H27" s="443"/>
      <c r="I27" s="443"/>
      <c r="J27" s="443"/>
      <c r="K27" s="443"/>
      <c r="L27" s="443"/>
    </row>
    <row r="28" spans="2:12" ht="12.75">
      <c r="B28" s="441"/>
      <c r="C28" s="441"/>
      <c r="D28" s="441"/>
      <c r="E28" s="442" t="s">
        <v>1028</v>
      </c>
      <c r="F28" s="442"/>
      <c r="G28" s="442"/>
      <c r="H28" s="443"/>
      <c r="I28" s="443"/>
      <c r="J28" s="443"/>
      <c r="K28" s="443"/>
      <c r="L28" s="443"/>
    </row>
    <row r="29" spans="2:12" ht="12.75">
      <c r="B29" s="441">
        <v>3</v>
      </c>
      <c r="C29" s="441"/>
      <c r="D29" s="441"/>
      <c r="E29" s="442" t="s">
        <v>1029</v>
      </c>
      <c r="F29" s="442"/>
      <c r="G29" s="442"/>
      <c r="H29" s="445">
        <f>+'BS&amp;PL'!C10+'BS&amp;PL'!C13</f>
        <v>9944905.409999996</v>
      </c>
      <c r="I29" s="443"/>
      <c r="J29" s="445">
        <f>+'BS&amp;PL'!D10+'BS&amp;PL'!D13</f>
        <v>2888532.5</v>
      </c>
      <c r="K29" s="443"/>
      <c r="L29" s="443"/>
    </row>
    <row r="30" spans="2:12" ht="12.75">
      <c r="B30" s="441">
        <v>4</v>
      </c>
      <c r="C30" s="441"/>
      <c r="D30" s="441"/>
      <c r="E30" s="442" t="s">
        <v>1030</v>
      </c>
      <c r="F30" s="442"/>
      <c r="G30" s="442"/>
      <c r="H30" s="443">
        <f>+'BS&amp;PL'!C16</f>
        <v>75281604</v>
      </c>
      <c r="I30" s="443"/>
      <c r="J30" s="443">
        <f>+'BS&amp;PL'!D16</f>
        <v>44569930</v>
      </c>
      <c r="K30" s="443"/>
      <c r="L30" s="443"/>
    </row>
    <row r="31" spans="2:12" ht="12.75">
      <c r="B31" s="441">
        <v>5</v>
      </c>
      <c r="C31" s="441"/>
      <c r="D31" s="441"/>
      <c r="E31" s="442" t="s">
        <v>1031</v>
      </c>
      <c r="F31" s="442"/>
      <c r="G31" s="442"/>
      <c r="H31" s="451">
        <f>+'BS&amp;PL'!C19</f>
        <v>1000000</v>
      </c>
      <c r="I31" s="443"/>
      <c r="J31" s="445">
        <f>+'BS&amp;PL'!D19</f>
        <v>0</v>
      </c>
      <c r="K31" s="443"/>
      <c r="L31" s="443"/>
    </row>
    <row r="32" spans="2:12" ht="12.75">
      <c r="B32" s="441">
        <v>6</v>
      </c>
      <c r="C32" s="441"/>
      <c r="D32" s="441"/>
      <c r="E32" s="442" t="s">
        <v>1033</v>
      </c>
      <c r="F32" s="442"/>
      <c r="G32" s="442"/>
      <c r="H32" s="443">
        <f>+'BS&amp;PL'!C44</f>
        <v>24007879</v>
      </c>
      <c r="I32" s="443"/>
      <c r="J32" s="443">
        <f>+'BS&amp;PL'!D44</f>
        <v>13361492</v>
      </c>
      <c r="K32" s="443"/>
      <c r="L32" s="443"/>
    </row>
    <row r="33" spans="2:12" ht="12.75">
      <c r="B33" s="441">
        <v>7</v>
      </c>
      <c r="C33" s="441"/>
      <c r="D33" s="441"/>
      <c r="E33" s="442" t="s">
        <v>1034</v>
      </c>
      <c r="F33" s="442"/>
      <c r="G33" s="442"/>
      <c r="H33" s="445">
        <f>SUM(H26:I32)</f>
        <v>165837548.41</v>
      </c>
      <c r="I33" s="443"/>
      <c r="J33" s="443">
        <f>SUM(J26:L32)</f>
        <v>116423114.5</v>
      </c>
      <c r="K33" s="443"/>
      <c r="L33" s="443"/>
    </row>
    <row r="34" spans="2:12" ht="12.75">
      <c r="B34" s="441">
        <v>8</v>
      </c>
      <c r="C34" s="441"/>
      <c r="D34" s="441"/>
      <c r="E34" s="442" t="s">
        <v>1035</v>
      </c>
      <c r="F34" s="442"/>
      <c r="G34" s="442"/>
      <c r="H34" s="443">
        <f>+'BS&amp;PL'!C65+'BS&amp;PL'!C66</f>
        <v>124442812</v>
      </c>
      <c r="I34" s="443"/>
      <c r="J34" s="443">
        <f>+'BS&amp;PL'!D65+'BS&amp;PL'!D66</f>
        <v>87829878</v>
      </c>
      <c r="K34" s="443"/>
      <c r="L34" s="443"/>
    </row>
    <row r="35" spans="2:12" ht="12.75">
      <c r="B35" s="441">
        <v>9</v>
      </c>
      <c r="C35" s="441"/>
      <c r="D35" s="441"/>
      <c r="E35" s="442" t="s">
        <v>1036</v>
      </c>
      <c r="F35" s="442"/>
      <c r="G35" s="442"/>
      <c r="H35" s="445">
        <f>+Sheet2!D138</f>
        <v>19174002</v>
      </c>
      <c r="I35" s="443"/>
      <c r="J35" s="443">
        <v>16608026</v>
      </c>
      <c r="K35" s="443"/>
      <c r="L35" s="443"/>
    </row>
    <row r="36" spans="2:12" ht="12.75">
      <c r="B36" s="441">
        <v>10</v>
      </c>
      <c r="C36" s="441"/>
      <c r="D36" s="441"/>
      <c r="E36" s="442" t="s">
        <v>1037</v>
      </c>
      <c r="F36" s="442"/>
      <c r="G36" s="442"/>
      <c r="H36" s="444" t="s">
        <v>1032</v>
      </c>
      <c r="I36" s="443"/>
      <c r="J36" s="443" t="s">
        <v>1032</v>
      </c>
      <c r="K36" s="443"/>
      <c r="L36" s="443"/>
    </row>
    <row r="37" spans="2:12" ht="12.75">
      <c r="B37" s="441">
        <v>11</v>
      </c>
      <c r="C37" s="441"/>
      <c r="D37" s="441"/>
      <c r="E37" s="442" t="s">
        <v>1038</v>
      </c>
      <c r="F37" s="442"/>
      <c r="G37" s="442"/>
      <c r="H37" s="444">
        <f>+'BS&amp;PL'!C305</f>
        <v>524210</v>
      </c>
      <c r="I37" s="443"/>
      <c r="J37" s="443">
        <f>+'BS&amp;PL'!D305</f>
        <v>806831</v>
      </c>
      <c r="K37" s="443"/>
      <c r="L37" s="443"/>
    </row>
    <row r="38" spans="2:12" ht="12.75">
      <c r="B38" s="441">
        <v>12</v>
      </c>
      <c r="C38" s="441"/>
      <c r="D38" s="441"/>
      <c r="E38" s="442" t="s">
        <v>1039</v>
      </c>
      <c r="F38" s="442"/>
      <c r="G38" s="442"/>
      <c r="H38" s="443">
        <f>+'BS&amp;PL'!C238</f>
        <v>76140</v>
      </c>
      <c r="I38" s="443"/>
      <c r="J38" s="443">
        <f>+'BS&amp;PL'!D238</f>
        <v>163024</v>
      </c>
      <c r="K38" s="443"/>
      <c r="L38" s="443"/>
    </row>
    <row r="39" spans="2:12" ht="12.75">
      <c r="B39" s="441">
        <v>13</v>
      </c>
      <c r="C39" s="441"/>
      <c r="D39" s="441"/>
      <c r="E39" s="442" t="s">
        <v>1040</v>
      </c>
      <c r="F39" s="442"/>
      <c r="G39" s="442"/>
      <c r="H39" s="443">
        <f>+'BS&amp;PL'!C320+'BS&amp;PL'!C322+'BS&amp;PL'!C323</f>
        <v>5000703</v>
      </c>
      <c r="I39" s="443"/>
      <c r="J39" s="443">
        <f>+'BS&amp;PL'!D320+'BS&amp;PL'!D322</f>
        <v>1615806</v>
      </c>
      <c r="K39" s="443"/>
      <c r="L39" s="443"/>
    </row>
    <row r="40" spans="2:12" ht="12.75">
      <c r="B40" s="441">
        <v>14</v>
      </c>
      <c r="C40" s="441"/>
      <c r="D40" s="441"/>
      <c r="E40" s="442" t="s">
        <v>1041</v>
      </c>
      <c r="F40" s="442"/>
      <c r="G40" s="442"/>
      <c r="H40" s="445">
        <f>+'BS&amp;PL'!C80</f>
        <v>3856088.59</v>
      </c>
      <c r="I40" s="443"/>
      <c r="J40" s="443">
        <f>+'BS&amp;PL'!D80</f>
        <v>2363239</v>
      </c>
      <c r="K40" s="443"/>
      <c r="L40" s="443"/>
    </row>
    <row r="41" spans="2:12" ht="12.75">
      <c r="B41" s="441">
        <v>15</v>
      </c>
      <c r="C41" s="441"/>
      <c r="D41" s="441"/>
      <c r="E41" s="442" t="s">
        <v>1042</v>
      </c>
      <c r="F41" s="442"/>
      <c r="G41" s="442"/>
      <c r="H41" s="445">
        <f>+'BS&amp;PL'!C84</f>
        <v>7107264.409999996</v>
      </c>
      <c r="I41" s="443"/>
      <c r="J41" s="443">
        <v>3765946.1291347146</v>
      </c>
      <c r="K41" s="443"/>
      <c r="L41" s="443"/>
    </row>
    <row r="42" spans="2:12" ht="12.75">
      <c r="B42" s="441">
        <v>16</v>
      </c>
      <c r="C42" s="441"/>
      <c r="D42" s="441"/>
      <c r="E42" s="442" t="s">
        <v>1043</v>
      </c>
      <c r="F42" s="442"/>
      <c r="G42" s="442"/>
      <c r="H42" s="443">
        <f>+'BS&amp;PL'!C85</f>
        <v>1100000</v>
      </c>
      <c r="I42" s="443"/>
      <c r="J42" s="443">
        <f>+'BS&amp;PL'!D85</f>
        <v>400000</v>
      </c>
      <c r="K42" s="443"/>
      <c r="L42" s="443"/>
    </row>
    <row r="43" spans="2:12" ht="12.75">
      <c r="B43" s="441"/>
      <c r="C43" s="441"/>
      <c r="D43" s="441"/>
      <c r="E43" s="442" t="s">
        <v>1044</v>
      </c>
      <c r="F43" s="442"/>
      <c r="G43" s="442"/>
      <c r="H43" s="441"/>
      <c r="I43" s="441"/>
      <c r="J43" s="441"/>
      <c r="K43" s="441"/>
      <c r="L43" s="441"/>
    </row>
    <row r="44" spans="2:12" ht="12.75">
      <c r="B44" s="288"/>
      <c r="C44" s="288"/>
      <c r="D44" s="288"/>
      <c r="E44" s="313"/>
      <c r="F44" s="313"/>
      <c r="G44" s="313"/>
      <c r="H44" s="288"/>
      <c r="I44" s="288"/>
      <c r="J44" s="288"/>
      <c r="K44" s="288"/>
      <c r="L44" s="288"/>
    </row>
    <row r="46" spans="2:12" ht="12.75"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</row>
    <row r="47" spans="2:8" ht="12.75">
      <c r="B47" t="s">
        <v>987</v>
      </c>
      <c r="H47" t="s">
        <v>988</v>
      </c>
    </row>
    <row r="48" ht="12.75">
      <c r="H48" t="s">
        <v>989</v>
      </c>
    </row>
    <row r="49" spans="2:5" ht="12.75">
      <c r="B49" s="183" t="s">
        <v>990</v>
      </c>
      <c r="C49" s="183"/>
      <c r="D49" s="183"/>
      <c r="E49" s="183"/>
    </row>
    <row r="51" spans="2:8" ht="12.75">
      <c r="B51" s="383"/>
      <c r="C51" s="383"/>
      <c r="H51" t="s">
        <v>991</v>
      </c>
    </row>
    <row r="52" ht="12.75">
      <c r="H52" t="s">
        <v>992</v>
      </c>
    </row>
    <row r="53" ht="12.75">
      <c r="H53" t="s">
        <v>993</v>
      </c>
    </row>
    <row r="55" spans="1:3" ht="12.75">
      <c r="A55" t="s">
        <v>1045</v>
      </c>
      <c r="C55" t="s">
        <v>1046</v>
      </c>
    </row>
  </sheetData>
  <sheetProtection/>
  <mergeCells count="115">
    <mergeCell ref="H12:L12"/>
    <mergeCell ref="H14:L14"/>
    <mergeCell ref="H33:I33"/>
    <mergeCell ref="J29:L29"/>
    <mergeCell ref="B42:D42"/>
    <mergeCell ref="E42:G42"/>
    <mergeCell ref="J32:L32"/>
    <mergeCell ref="J34:L34"/>
    <mergeCell ref="H18:K18"/>
    <mergeCell ref="E15:G15"/>
    <mergeCell ref="E16:G16"/>
    <mergeCell ref="E17:G17"/>
    <mergeCell ref="E18:G18"/>
    <mergeCell ref="B51:C51"/>
    <mergeCell ref="J42:L42"/>
    <mergeCell ref="H26:I26"/>
    <mergeCell ref="H27:I27"/>
    <mergeCell ref="J26:L26"/>
    <mergeCell ref="J27:L27"/>
    <mergeCell ref="B16:D16"/>
    <mergeCell ref="B18:D18"/>
    <mergeCell ref="H40:I40"/>
    <mergeCell ref="H41:I41"/>
    <mergeCell ref="H16:L16"/>
    <mergeCell ref="J28:L28"/>
    <mergeCell ref="J25:L25"/>
    <mergeCell ref="H25:I25"/>
    <mergeCell ref="H32:I32"/>
    <mergeCell ref="J41:L41"/>
    <mergeCell ref="H42:I42"/>
    <mergeCell ref="B20:L20"/>
    <mergeCell ref="B17:D17"/>
    <mergeCell ref="J31:L31"/>
    <mergeCell ref="E25:G25"/>
    <mergeCell ref="H38:I38"/>
    <mergeCell ref="J30:L30"/>
    <mergeCell ref="H29:I29"/>
    <mergeCell ref="H30:I30"/>
    <mergeCell ref="H28:I28"/>
    <mergeCell ref="H9:L9"/>
    <mergeCell ref="H11:L11"/>
    <mergeCell ref="E11:G11"/>
    <mergeCell ref="B9:D9"/>
    <mergeCell ref="E9:G9"/>
    <mergeCell ref="E10:G10"/>
    <mergeCell ref="B10:D10"/>
    <mergeCell ref="B11:D11"/>
    <mergeCell ref="B2:L2"/>
    <mergeCell ref="H6:L6"/>
    <mergeCell ref="H8:L8"/>
    <mergeCell ref="E6:G6"/>
    <mergeCell ref="B4:L4"/>
    <mergeCell ref="B6:D6"/>
    <mergeCell ref="B8:D8"/>
    <mergeCell ref="B7:D7"/>
    <mergeCell ref="E7:G7"/>
    <mergeCell ref="E8:G8"/>
    <mergeCell ref="B12:D12"/>
    <mergeCell ref="B14:D14"/>
    <mergeCell ref="B13:D13"/>
    <mergeCell ref="E14:G14"/>
    <mergeCell ref="E12:G12"/>
    <mergeCell ref="E13:G13"/>
    <mergeCell ref="B15:D15"/>
    <mergeCell ref="H43:I43"/>
    <mergeCell ref="H35:I35"/>
    <mergeCell ref="J43:L43"/>
    <mergeCell ref="B22:G22"/>
    <mergeCell ref="B25:D25"/>
    <mergeCell ref="H31:I31"/>
    <mergeCell ref="J40:L40"/>
    <mergeCell ref="J33:L33"/>
    <mergeCell ref="J38:L38"/>
    <mergeCell ref="J35:L35"/>
    <mergeCell ref="J39:L39"/>
    <mergeCell ref="H36:I36"/>
    <mergeCell ref="H34:I34"/>
    <mergeCell ref="J36:L36"/>
    <mergeCell ref="J37:L37"/>
    <mergeCell ref="H37:I37"/>
    <mergeCell ref="H39:I39"/>
    <mergeCell ref="E41:G41"/>
    <mergeCell ref="E43:G43"/>
    <mergeCell ref="E39:G39"/>
    <mergeCell ref="E36:G36"/>
    <mergeCell ref="E37:G37"/>
    <mergeCell ref="E38:G38"/>
    <mergeCell ref="E31:G31"/>
    <mergeCell ref="E32:G32"/>
    <mergeCell ref="E33:G33"/>
    <mergeCell ref="E34:G34"/>
    <mergeCell ref="E35:G35"/>
    <mergeCell ref="E40:G40"/>
    <mergeCell ref="B37:D37"/>
    <mergeCell ref="B38:D38"/>
    <mergeCell ref="B39:D39"/>
    <mergeCell ref="B40:D40"/>
    <mergeCell ref="B41:D41"/>
    <mergeCell ref="B43:D43"/>
    <mergeCell ref="B31:D31"/>
    <mergeCell ref="B32:D32"/>
    <mergeCell ref="B33:D33"/>
    <mergeCell ref="B34:D34"/>
    <mergeCell ref="B35:D35"/>
    <mergeCell ref="B36:D36"/>
    <mergeCell ref="B26:D26"/>
    <mergeCell ref="B27:D27"/>
    <mergeCell ref="E28:G28"/>
    <mergeCell ref="B28:D28"/>
    <mergeCell ref="B29:D29"/>
    <mergeCell ref="B30:D30"/>
    <mergeCell ref="E26:G26"/>
    <mergeCell ref="E27:G27"/>
    <mergeCell ref="E29:G29"/>
    <mergeCell ref="E30:G30"/>
  </mergeCells>
  <printOptions/>
  <pageMargins left="0.61" right="0.12" top="1" bottom="1" header="0.5" footer="0.5"/>
  <pageSetup horizontalDpi="600" verticalDpi="600" orientation="portrait" paperSize="9" r:id="rId1"/>
  <rowBreaks count="1" manualBreakCount="1">
    <brk id="5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3"/>
  <sheetViews>
    <sheetView zoomScaleSheetLayoutView="100" zoomScalePageLayoutView="0" workbookViewId="0" topLeftCell="A97">
      <selection activeCell="E71" sqref="E71"/>
    </sheetView>
  </sheetViews>
  <sheetFormatPr defaultColWidth="9.140625" defaultRowHeight="12.75"/>
  <cols>
    <col min="1" max="1" width="11.57421875" style="0" customWidth="1"/>
    <col min="2" max="2" width="24.8515625" style="0" bestFit="1" customWidth="1"/>
    <col min="3" max="3" width="13.57421875" style="0" customWidth="1"/>
    <col min="4" max="4" width="16.00390625" style="0" customWidth="1"/>
    <col min="5" max="5" width="18.00390625" style="0" customWidth="1"/>
    <col min="6" max="6" width="13.57421875" style="0" customWidth="1"/>
    <col min="7" max="7" width="10.00390625" style="0" bestFit="1" customWidth="1"/>
    <col min="8" max="8" width="13.140625" style="0" customWidth="1"/>
  </cols>
  <sheetData>
    <row r="1" spans="1:8" ht="12.75">
      <c r="A1" s="424" t="s">
        <v>663</v>
      </c>
      <c r="B1" s="424"/>
      <c r="C1" s="424"/>
      <c r="D1" s="424"/>
      <c r="E1" s="424"/>
      <c r="F1" s="424"/>
      <c r="G1" s="78"/>
      <c r="H1" s="78"/>
    </row>
    <row r="3" ht="12.75">
      <c r="A3" s="13" t="s">
        <v>1047</v>
      </c>
    </row>
    <row r="4" ht="12.75">
      <c r="A4" s="13" t="s">
        <v>1048</v>
      </c>
    </row>
    <row r="5" ht="12.75">
      <c r="A5" s="13"/>
    </row>
    <row r="6" ht="12.75">
      <c r="A6" s="13"/>
    </row>
    <row r="7" spans="1:6" ht="12.75">
      <c r="A7" s="13"/>
      <c r="F7" s="17" t="s">
        <v>1049</v>
      </c>
    </row>
    <row r="8" spans="1:6" ht="12.75">
      <c r="A8" s="458" t="s">
        <v>1050</v>
      </c>
      <c r="B8" s="458"/>
      <c r="C8" s="458"/>
      <c r="D8" s="458"/>
      <c r="E8" s="458"/>
      <c r="F8" s="458"/>
    </row>
    <row r="9" spans="1:6" ht="12.75">
      <c r="A9" s="458"/>
      <c r="B9" s="458"/>
      <c r="C9" s="458"/>
      <c r="D9" s="458"/>
      <c r="E9" s="458"/>
      <c r="F9" s="458"/>
    </row>
    <row r="10" spans="1:6" ht="12.75">
      <c r="A10" s="13"/>
      <c r="F10" s="314"/>
    </row>
    <row r="11" spans="1:6" ht="12.75">
      <c r="A11" s="315" t="s">
        <v>1051</v>
      </c>
      <c r="B11" s="316" t="s">
        <v>1188</v>
      </c>
      <c r="C11" s="316"/>
      <c r="D11" s="317" t="s">
        <v>1052</v>
      </c>
      <c r="E11" s="317" t="s">
        <v>1053</v>
      </c>
      <c r="F11" s="318" t="s">
        <v>1052</v>
      </c>
    </row>
    <row r="12" spans="1:6" ht="12.75">
      <c r="A12" s="319" t="s">
        <v>1054</v>
      </c>
      <c r="B12" s="320"/>
      <c r="C12" s="320"/>
      <c r="D12" s="318" t="s">
        <v>1055</v>
      </c>
      <c r="E12" s="318" t="s">
        <v>1056</v>
      </c>
      <c r="F12" s="318" t="s">
        <v>1057</v>
      </c>
    </row>
    <row r="13" spans="1:6" ht="12.75">
      <c r="A13" s="321"/>
      <c r="B13" s="9"/>
      <c r="C13" s="9"/>
      <c r="D13" s="322"/>
      <c r="E13" s="322"/>
      <c r="F13" s="322"/>
    </row>
    <row r="14" spans="1:6" s="194" customFormat="1" ht="12.75">
      <c r="A14" s="323">
        <v>1</v>
      </c>
      <c r="B14" s="21" t="s">
        <v>1058</v>
      </c>
      <c r="C14" s="21"/>
      <c r="D14" s="324">
        <v>600000</v>
      </c>
      <c r="E14" s="325" t="s">
        <v>1059</v>
      </c>
      <c r="F14" s="326">
        <v>600000</v>
      </c>
    </row>
    <row r="15" spans="1:6" s="194" customFormat="1" ht="12.75">
      <c r="A15" s="323">
        <v>2</v>
      </c>
      <c r="B15" s="21" t="s">
        <v>1060</v>
      </c>
      <c r="C15" s="21"/>
      <c r="D15" s="324">
        <v>4762</v>
      </c>
      <c r="E15" s="325">
        <v>40395</v>
      </c>
      <c r="F15" s="326">
        <v>4762</v>
      </c>
    </row>
    <row r="16" spans="1:6" s="194" customFormat="1" ht="12.75">
      <c r="A16" s="327"/>
      <c r="B16" s="328"/>
      <c r="C16" s="328"/>
      <c r="D16" s="329">
        <f>SUM(D14:D15)</f>
        <v>604762</v>
      </c>
      <c r="E16" s="330"/>
      <c r="F16" s="329">
        <f>SUM(F14:F15)</f>
        <v>604762</v>
      </c>
    </row>
    <row r="17" spans="1:6" s="194" customFormat="1" ht="12.75">
      <c r="A17" s="331"/>
      <c r="B17" s="332"/>
      <c r="C17" s="332"/>
      <c r="D17" s="332"/>
      <c r="E17" s="333"/>
      <c r="F17" s="334"/>
    </row>
    <row r="18" spans="1:6" s="194" customFormat="1" ht="12.75">
      <c r="A18" s="331"/>
      <c r="B18" s="332"/>
      <c r="C18" s="332"/>
      <c r="D18" s="332"/>
      <c r="E18" s="333"/>
      <c r="F18" s="334"/>
    </row>
    <row r="19" spans="1:7" s="194" customFormat="1" ht="12.75">
      <c r="A19" s="335"/>
      <c r="B19" s="21"/>
      <c r="C19" s="21"/>
      <c r="D19" s="21"/>
      <c r="E19" s="33"/>
      <c r="F19" s="289" t="s">
        <v>1061</v>
      </c>
      <c r="G19" s="336"/>
    </row>
    <row r="20" spans="1:7" s="194" customFormat="1" ht="12.75">
      <c r="A20" s="210" t="s">
        <v>1062</v>
      </c>
      <c r="B20" s="210"/>
      <c r="C20" s="21"/>
      <c r="D20" s="21"/>
      <c r="E20" s="337"/>
      <c r="F20" s="289"/>
      <c r="G20" s="336"/>
    </row>
    <row r="21" spans="1:7" s="194" customFormat="1" ht="12.75">
      <c r="A21" s="210"/>
      <c r="B21" s="210"/>
      <c r="C21" s="21"/>
      <c r="D21" s="21"/>
      <c r="E21" s="337"/>
      <c r="F21" s="289"/>
      <c r="G21" s="336"/>
    </row>
    <row r="22" spans="1:7" s="194" customFormat="1" ht="12.75">
      <c r="A22" s="188" t="s">
        <v>167</v>
      </c>
      <c r="B22" s="188" t="s">
        <v>1063</v>
      </c>
      <c r="C22" s="188" t="s">
        <v>1064</v>
      </c>
      <c r="D22" s="338" t="s">
        <v>1065</v>
      </c>
      <c r="E22" s="339"/>
      <c r="F22" s="336"/>
      <c r="G22" s="336"/>
    </row>
    <row r="23" spans="1:7" s="194" customFormat="1" ht="12.75">
      <c r="A23" s="340" t="s">
        <v>1066</v>
      </c>
      <c r="B23" s="341"/>
      <c r="C23" s="341"/>
      <c r="D23" s="325"/>
      <c r="E23" s="289"/>
      <c r="F23" s="336"/>
      <c r="G23" s="336"/>
    </row>
    <row r="24" spans="1:7" s="194" customFormat="1" ht="12.75">
      <c r="A24" s="342" t="s">
        <v>171</v>
      </c>
      <c r="B24" s="343">
        <v>5747</v>
      </c>
      <c r="C24" s="325">
        <v>39575</v>
      </c>
      <c r="D24" s="325">
        <v>40061</v>
      </c>
      <c r="E24" s="289"/>
      <c r="F24" s="336"/>
      <c r="G24" s="336"/>
    </row>
    <row r="25" spans="1:7" s="194" customFormat="1" ht="12.75">
      <c r="A25" s="342"/>
      <c r="B25" s="343"/>
      <c r="C25" s="325"/>
      <c r="D25" s="325">
        <v>40152</v>
      </c>
      <c r="E25" s="289"/>
      <c r="F25" s="336"/>
      <c r="G25" s="336"/>
    </row>
    <row r="26" spans="1:7" s="194" customFormat="1" ht="12.75">
      <c r="A26" s="342"/>
      <c r="B26" s="343"/>
      <c r="C26" s="325"/>
      <c r="D26" s="325" t="s">
        <v>1067</v>
      </c>
      <c r="E26" s="289"/>
      <c r="F26" s="336"/>
      <c r="G26" s="336"/>
    </row>
    <row r="27" spans="1:7" s="194" customFormat="1" ht="12.75">
      <c r="A27" s="342" t="s">
        <v>172</v>
      </c>
      <c r="B27" s="343">
        <v>8400</v>
      </c>
      <c r="C27" s="325">
        <v>39606</v>
      </c>
      <c r="D27" s="325">
        <v>39850</v>
      </c>
      <c r="E27" s="289"/>
      <c r="F27" s="336"/>
      <c r="G27" s="336"/>
    </row>
    <row r="28" spans="1:7" s="194" customFormat="1" ht="12.75">
      <c r="A28" s="342"/>
      <c r="B28" s="343"/>
      <c r="C28" s="325"/>
      <c r="D28" s="325" t="s">
        <v>1067</v>
      </c>
      <c r="E28" s="289"/>
      <c r="F28" s="336"/>
      <c r="G28" s="336"/>
    </row>
    <row r="29" spans="1:7" s="194" customFormat="1" ht="12.75">
      <c r="A29" s="342" t="s">
        <v>173</v>
      </c>
      <c r="B29" s="343">
        <v>13197</v>
      </c>
      <c r="C29" s="325">
        <v>39636</v>
      </c>
      <c r="D29" s="325" t="s">
        <v>1068</v>
      </c>
      <c r="E29" s="289"/>
      <c r="F29" s="336"/>
      <c r="G29" s="336"/>
    </row>
    <row r="30" spans="1:7" s="194" customFormat="1" ht="12.75">
      <c r="A30" s="342"/>
      <c r="B30" s="343"/>
      <c r="C30" s="325"/>
      <c r="D30" s="325" t="s">
        <v>1068</v>
      </c>
      <c r="E30" s="289"/>
      <c r="F30" s="336"/>
      <c r="G30" s="336"/>
    </row>
    <row r="31" spans="1:7" s="194" customFormat="1" ht="12.75">
      <c r="A31" s="342" t="s">
        <v>1069</v>
      </c>
      <c r="B31" s="343">
        <v>16508</v>
      </c>
      <c r="C31" s="325">
        <v>39667</v>
      </c>
      <c r="D31" s="325" t="s">
        <v>1068</v>
      </c>
      <c r="E31" s="289"/>
      <c r="F31" s="336"/>
      <c r="G31" s="336"/>
    </row>
    <row r="32" spans="1:7" s="194" customFormat="1" ht="12.75">
      <c r="A32" s="342" t="s">
        <v>175</v>
      </c>
      <c r="B32" s="343">
        <v>13446</v>
      </c>
      <c r="C32" s="325">
        <v>39698</v>
      </c>
      <c r="D32" s="325" t="s">
        <v>1068</v>
      </c>
      <c r="E32" s="289"/>
      <c r="F32" s="336"/>
      <c r="G32" s="336"/>
    </row>
    <row r="33" spans="1:7" s="194" customFormat="1" ht="12.75">
      <c r="A33" s="342" t="s">
        <v>1070</v>
      </c>
      <c r="B33" s="343">
        <v>12581</v>
      </c>
      <c r="C33" s="325">
        <v>39728</v>
      </c>
      <c r="D33" s="325" t="s">
        <v>1068</v>
      </c>
      <c r="E33" s="289"/>
      <c r="F33" s="336"/>
      <c r="G33" s="336"/>
    </row>
    <row r="34" spans="1:7" s="194" customFormat="1" ht="12.75">
      <c r="A34" s="342" t="s">
        <v>177</v>
      </c>
      <c r="B34" s="343">
        <v>6511</v>
      </c>
      <c r="C34" s="325">
        <v>39759</v>
      </c>
      <c r="D34" s="325" t="s">
        <v>1071</v>
      </c>
      <c r="E34" s="289"/>
      <c r="F34" s="336"/>
      <c r="G34" s="336"/>
    </row>
    <row r="35" spans="1:7" s="194" customFormat="1" ht="12.75">
      <c r="A35" s="342" t="s">
        <v>178</v>
      </c>
      <c r="B35" s="343">
        <v>6644</v>
      </c>
      <c r="C35" s="325">
        <v>39789</v>
      </c>
      <c r="D35" s="325" t="s">
        <v>1071</v>
      </c>
      <c r="E35" s="289"/>
      <c r="F35" s="336"/>
      <c r="G35" s="336"/>
    </row>
    <row r="36" spans="1:7" s="194" customFormat="1" ht="12.75">
      <c r="A36" s="342" t="s">
        <v>179</v>
      </c>
      <c r="B36" s="343">
        <v>7603</v>
      </c>
      <c r="C36" s="325">
        <v>40185</v>
      </c>
      <c r="D36" s="325" t="s">
        <v>1071</v>
      </c>
      <c r="E36" s="289"/>
      <c r="F36" s="336"/>
      <c r="G36" s="336"/>
    </row>
    <row r="37" spans="1:7" s="194" customFormat="1" ht="12.75">
      <c r="A37" s="342" t="s">
        <v>180</v>
      </c>
      <c r="B37" s="343">
        <v>34163</v>
      </c>
      <c r="C37" s="325">
        <v>40216</v>
      </c>
      <c r="D37" s="325" t="s">
        <v>1071</v>
      </c>
      <c r="E37" s="289"/>
      <c r="F37" s="336"/>
      <c r="G37" s="336"/>
    </row>
    <row r="38" spans="1:7" s="194" customFormat="1" ht="12.75">
      <c r="A38" s="342"/>
      <c r="B38" s="343"/>
      <c r="C38" s="325"/>
      <c r="D38" s="325" t="s">
        <v>1067</v>
      </c>
      <c r="E38" s="289"/>
      <c r="F38" s="336"/>
      <c r="G38" s="336"/>
    </row>
    <row r="39" spans="1:7" s="194" customFormat="1" ht="12.75">
      <c r="A39" s="342" t="s">
        <v>181</v>
      </c>
      <c r="B39" s="343">
        <v>6530</v>
      </c>
      <c r="C39" s="325">
        <v>40244</v>
      </c>
      <c r="D39" s="325" t="s">
        <v>1071</v>
      </c>
      <c r="E39" s="289"/>
      <c r="F39" s="336"/>
      <c r="G39" s="336"/>
    </row>
    <row r="40" spans="1:7" s="194" customFormat="1" ht="12.75">
      <c r="A40" s="342"/>
      <c r="B40" s="343"/>
      <c r="C40" s="325"/>
      <c r="D40" s="325" t="s">
        <v>1072</v>
      </c>
      <c r="E40" s="289"/>
      <c r="F40" s="336"/>
      <c r="G40" s="336"/>
    </row>
    <row r="41" spans="1:7" s="194" customFormat="1" ht="12.75">
      <c r="A41" s="342"/>
      <c r="B41" s="343"/>
      <c r="C41" s="325"/>
      <c r="D41" s="325" t="s">
        <v>1067</v>
      </c>
      <c r="E41" s="289"/>
      <c r="F41" s="336"/>
      <c r="G41" s="336"/>
    </row>
    <row r="42" spans="1:7" s="194" customFormat="1" ht="12.75">
      <c r="A42" s="342" t="s">
        <v>182</v>
      </c>
      <c r="B42" s="343">
        <v>9262</v>
      </c>
      <c r="C42" s="325">
        <v>40329</v>
      </c>
      <c r="D42" s="325" t="s">
        <v>1073</v>
      </c>
      <c r="E42" s="21"/>
      <c r="F42" s="336"/>
      <c r="G42" s="336"/>
    </row>
    <row r="43" spans="1:7" s="194" customFormat="1" ht="12.75">
      <c r="A43" s="342"/>
      <c r="B43" s="343"/>
      <c r="C43" s="325"/>
      <c r="D43" s="325" t="s">
        <v>1074</v>
      </c>
      <c r="E43" s="21"/>
      <c r="F43" s="336"/>
      <c r="G43" s="336"/>
    </row>
    <row r="44" spans="1:7" s="194" customFormat="1" ht="12.75">
      <c r="A44" s="344"/>
      <c r="B44" s="345">
        <f>SUM(B24:B42)</f>
        <v>140592</v>
      </c>
      <c r="C44" s="346"/>
      <c r="D44" s="346"/>
      <c r="E44" s="33"/>
      <c r="F44" s="21"/>
      <c r="G44" s="336"/>
    </row>
    <row r="45" spans="1:7" s="194" customFormat="1" ht="12.75">
      <c r="A45" s="210"/>
      <c r="B45" s="21"/>
      <c r="C45" s="21"/>
      <c r="D45" s="21"/>
      <c r="E45" s="33"/>
      <c r="F45" s="21"/>
      <c r="G45" s="336"/>
    </row>
    <row r="46" spans="1:7" s="194" customFormat="1" ht="12.75">
      <c r="A46" s="210"/>
      <c r="B46" s="21"/>
      <c r="C46" s="21"/>
      <c r="D46" s="21"/>
      <c r="E46" s="33"/>
      <c r="F46" s="21"/>
      <c r="G46" s="336"/>
    </row>
    <row r="47" spans="1:7" s="194" customFormat="1" ht="12.75">
      <c r="A47" s="210" t="s">
        <v>1075</v>
      </c>
      <c r="B47" s="21"/>
      <c r="C47" s="21"/>
      <c r="D47" s="21"/>
      <c r="E47" s="33"/>
      <c r="F47" s="21"/>
      <c r="G47" s="336"/>
    </row>
    <row r="48" spans="1:7" s="194" customFormat="1" ht="12.75">
      <c r="A48" s="210"/>
      <c r="B48" s="21"/>
      <c r="C48" s="21"/>
      <c r="D48" s="21"/>
      <c r="E48" s="33"/>
      <c r="F48" s="21"/>
      <c r="G48" s="336"/>
    </row>
    <row r="49" spans="1:7" s="194" customFormat="1" ht="12.75">
      <c r="A49" s="188" t="s">
        <v>167</v>
      </c>
      <c r="B49" s="188" t="s">
        <v>1063</v>
      </c>
      <c r="C49" s="188" t="s">
        <v>1064</v>
      </c>
      <c r="D49" s="338" t="s">
        <v>1065</v>
      </c>
      <c r="E49" s="33"/>
      <c r="F49" s="21"/>
      <c r="G49" s="336"/>
    </row>
    <row r="50" spans="1:7" s="194" customFormat="1" ht="12.75">
      <c r="A50" s="340" t="s">
        <v>1066</v>
      </c>
      <c r="B50" s="347"/>
      <c r="C50" s="341"/>
      <c r="D50" s="325"/>
      <c r="E50" s="33"/>
      <c r="F50" s="21"/>
      <c r="G50" s="336"/>
    </row>
    <row r="51" spans="1:7" s="194" customFormat="1" ht="12.75">
      <c r="A51" s="342" t="s">
        <v>175</v>
      </c>
      <c r="B51" s="348">
        <v>3151</v>
      </c>
      <c r="C51" s="325">
        <v>39698</v>
      </c>
      <c r="D51" s="325" t="s">
        <v>1072</v>
      </c>
      <c r="E51" s="33"/>
      <c r="F51" s="21"/>
      <c r="G51" s="336"/>
    </row>
    <row r="52" spans="1:7" s="194" customFormat="1" ht="12.75">
      <c r="A52" s="342" t="s">
        <v>177</v>
      </c>
      <c r="B52" s="348">
        <v>751</v>
      </c>
      <c r="C52" s="325">
        <v>39759</v>
      </c>
      <c r="D52" s="325" t="s">
        <v>1072</v>
      </c>
      <c r="E52" s="33"/>
      <c r="F52" s="21"/>
      <c r="G52" s="336"/>
    </row>
    <row r="53" spans="1:7" s="194" customFormat="1" ht="12.75">
      <c r="A53" s="342" t="s">
        <v>178</v>
      </c>
      <c r="B53" s="348">
        <v>4897</v>
      </c>
      <c r="C53" s="325">
        <v>40185</v>
      </c>
      <c r="D53" s="325" t="s">
        <v>1072</v>
      </c>
      <c r="E53" s="33"/>
      <c r="F53" s="21"/>
      <c r="G53" s="336"/>
    </row>
    <row r="54" spans="1:7" s="194" customFormat="1" ht="12.75">
      <c r="A54" s="342" t="s">
        <v>179</v>
      </c>
      <c r="B54" s="348">
        <v>3893</v>
      </c>
      <c r="C54" s="325">
        <v>40216</v>
      </c>
      <c r="D54" s="325" t="s">
        <v>1072</v>
      </c>
      <c r="E54" s="33"/>
      <c r="F54" s="21"/>
      <c r="G54" s="336"/>
    </row>
    <row r="55" spans="1:7" s="194" customFormat="1" ht="12.75">
      <c r="A55" s="342" t="s">
        <v>180</v>
      </c>
      <c r="B55" s="348"/>
      <c r="C55" s="325"/>
      <c r="D55" s="325"/>
      <c r="E55" s="33"/>
      <c r="F55" s="21"/>
      <c r="G55" s="336"/>
    </row>
    <row r="56" spans="1:7" s="194" customFormat="1" ht="12.75">
      <c r="A56" s="342" t="s">
        <v>182</v>
      </c>
      <c r="B56" s="348">
        <v>11230</v>
      </c>
      <c r="C56" s="325">
        <v>40329</v>
      </c>
      <c r="D56" s="325" t="s">
        <v>1072</v>
      </c>
      <c r="E56" s="33"/>
      <c r="F56" s="21"/>
      <c r="G56" s="336"/>
    </row>
    <row r="57" spans="1:7" s="194" customFormat="1" ht="12.75">
      <c r="A57" s="344"/>
      <c r="B57" s="349">
        <f>SUM(B51:B56)</f>
        <v>23922</v>
      </c>
      <c r="C57" s="346"/>
      <c r="D57" s="346"/>
      <c r="E57" s="33"/>
      <c r="F57" s="21"/>
      <c r="G57" s="336"/>
    </row>
    <row r="58" spans="1:7" s="194" customFormat="1" ht="12.75">
      <c r="A58" s="210"/>
      <c r="B58" s="21"/>
      <c r="C58" s="21"/>
      <c r="D58" s="21"/>
      <c r="E58" s="33"/>
      <c r="F58" s="21"/>
      <c r="G58" s="336"/>
    </row>
    <row r="59" spans="1:7" s="194" customFormat="1" ht="12.75">
      <c r="A59" s="210"/>
      <c r="B59" s="21"/>
      <c r="C59" s="21"/>
      <c r="D59" s="21"/>
      <c r="E59" s="33"/>
      <c r="F59" s="21"/>
      <c r="G59" s="336"/>
    </row>
    <row r="60" spans="1:7" s="194" customFormat="1" ht="12.75">
      <c r="A60" s="210" t="s">
        <v>1076</v>
      </c>
      <c r="B60" s="21"/>
      <c r="C60" s="21"/>
      <c r="D60" s="21"/>
      <c r="E60" s="33"/>
      <c r="F60" s="21"/>
      <c r="G60" s="336"/>
    </row>
    <row r="61" spans="1:7" s="194" customFormat="1" ht="12.75">
      <c r="A61" s="210"/>
      <c r="B61" s="21"/>
      <c r="C61" s="21"/>
      <c r="D61" s="21"/>
      <c r="E61" s="33"/>
      <c r="F61" s="21"/>
      <c r="G61" s="336"/>
    </row>
    <row r="62" spans="1:7" s="194" customFormat="1" ht="12.75">
      <c r="A62" s="188" t="s">
        <v>167</v>
      </c>
      <c r="B62" s="188" t="s">
        <v>1063</v>
      </c>
      <c r="C62" s="188" t="s">
        <v>1064</v>
      </c>
      <c r="D62" s="338" t="s">
        <v>1065</v>
      </c>
      <c r="E62" s="33"/>
      <c r="F62" s="21"/>
      <c r="G62" s="336"/>
    </row>
    <row r="63" spans="1:7" s="194" customFormat="1" ht="12.75">
      <c r="A63" s="340" t="s">
        <v>1066</v>
      </c>
      <c r="B63" s="347"/>
      <c r="C63" s="341"/>
      <c r="D63" s="325"/>
      <c r="E63" s="33"/>
      <c r="F63" s="21"/>
      <c r="G63" s="336"/>
    </row>
    <row r="64" spans="1:7" s="194" customFormat="1" ht="12.75">
      <c r="A64" s="342" t="s">
        <v>173</v>
      </c>
      <c r="B64" s="348">
        <v>1553</v>
      </c>
      <c r="C64" s="325">
        <v>40001</v>
      </c>
      <c r="D64" s="325"/>
      <c r="E64" s="33"/>
      <c r="F64" s="21"/>
      <c r="G64" s="336"/>
    </row>
    <row r="65" spans="1:7" s="194" customFormat="1" ht="12.75">
      <c r="A65" s="342" t="s">
        <v>179</v>
      </c>
      <c r="B65" s="348">
        <v>22225</v>
      </c>
      <c r="C65" s="325">
        <v>40185</v>
      </c>
      <c r="D65" s="325" t="s">
        <v>1072</v>
      </c>
      <c r="E65" s="33"/>
      <c r="F65" s="21"/>
      <c r="G65" s="336"/>
    </row>
    <row r="66" spans="1:7" s="194" customFormat="1" ht="12.75">
      <c r="A66" s="342" t="s">
        <v>180</v>
      </c>
      <c r="B66" s="348">
        <v>6774</v>
      </c>
      <c r="C66" s="325">
        <v>40216</v>
      </c>
      <c r="D66" s="325" t="s">
        <v>1072</v>
      </c>
      <c r="E66" s="33"/>
      <c r="F66" s="21"/>
      <c r="G66" s="336"/>
    </row>
    <row r="67" spans="1:7" s="194" customFormat="1" ht="12.75">
      <c r="A67" s="342" t="s">
        <v>182</v>
      </c>
      <c r="B67" s="348">
        <v>33657</v>
      </c>
      <c r="C67" s="325">
        <v>40329</v>
      </c>
      <c r="D67" s="325">
        <v>40274</v>
      </c>
      <c r="E67" s="33"/>
      <c r="F67" s="21"/>
      <c r="G67" s="336"/>
    </row>
    <row r="68" spans="1:7" s="194" customFormat="1" ht="12.75">
      <c r="A68" s="344"/>
      <c r="B68" s="349">
        <f>SUM(B64:B67)</f>
        <v>64209</v>
      </c>
      <c r="C68" s="346"/>
      <c r="D68" s="346"/>
      <c r="E68" s="33"/>
      <c r="F68" s="21"/>
      <c r="G68" s="336"/>
    </row>
    <row r="69" spans="1:7" s="194" customFormat="1" ht="12.75">
      <c r="A69" s="210"/>
      <c r="B69" s="21"/>
      <c r="C69" s="21"/>
      <c r="D69" s="21"/>
      <c r="E69" s="33"/>
      <c r="F69" s="21"/>
      <c r="G69" s="336"/>
    </row>
    <row r="70" spans="1:7" s="194" customFormat="1" ht="12.75">
      <c r="A70" s="210"/>
      <c r="B70" s="21"/>
      <c r="C70" s="21"/>
      <c r="D70" s="21"/>
      <c r="E70" s="33"/>
      <c r="F70" s="21"/>
      <c r="G70" s="336"/>
    </row>
    <row r="71" spans="1:7" s="194" customFormat="1" ht="12.75">
      <c r="A71" s="210" t="s">
        <v>411</v>
      </c>
      <c r="B71" s="21"/>
      <c r="C71" s="21"/>
      <c r="D71" s="21"/>
      <c r="E71" s="33"/>
      <c r="F71" s="21"/>
      <c r="G71" s="336"/>
    </row>
    <row r="72" spans="1:7" s="194" customFormat="1" ht="12.75">
      <c r="A72" s="210"/>
      <c r="B72" s="21"/>
      <c r="C72" s="21"/>
      <c r="D72" s="21"/>
      <c r="E72" s="33"/>
      <c r="F72" s="21"/>
      <c r="G72" s="336"/>
    </row>
    <row r="73" spans="1:7" s="194" customFormat="1" ht="12.75">
      <c r="A73" s="188" t="s">
        <v>167</v>
      </c>
      <c r="B73" s="188" t="s">
        <v>1063</v>
      </c>
      <c r="C73" s="188" t="s">
        <v>1064</v>
      </c>
      <c r="D73" s="338" t="s">
        <v>1065</v>
      </c>
      <c r="E73" s="33"/>
      <c r="F73" s="21"/>
      <c r="G73" s="336"/>
    </row>
    <row r="74" spans="1:7" s="194" customFormat="1" ht="12.75">
      <c r="A74" s="340" t="s">
        <v>1066</v>
      </c>
      <c r="B74" s="347"/>
      <c r="C74" s="341"/>
      <c r="D74" s="325"/>
      <c r="E74" s="33"/>
      <c r="F74" s="21"/>
      <c r="G74" s="336"/>
    </row>
    <row r="75" spans="1:7" s="194" customFormat="1" ht="12.75">
      <c r="A75" s="342" t="s">
        <v>175</v>
      </c>
      <c r="B75" s="348">
        <v>853</v>
      </c>
      <c r="C75" s="325">
        <v>40063</v>
      </c>
      <c r="D75" s="325" t="s">
        <v>1067</v>
      </c>
      <c r="E75" s="33"/>
      <c r="F75" s="21"/>
      <c r="G75" s="336"/>
    </row>
    <row r="76" spans="1:7" s="194" customFormat="1" ht="12.75">
      <c r="A76" s="342" t="s">
        <v>179</v>
      </c>
      <c r="B76" s="348">
        <v>1275</v>
      </c>
      <c r="C76" s="325">
        <v>40185</v>
      </c>
      <c r="D76" s="325" t="s">
        <v>1067</v>
      </c>
      <c r="E76" s="33"/>
      <c r="F76" s="21"/>
      <c r="G76" s="336"/>
    </row>
    <row r="77" spans="1:7" s="194" customFormat="1" ht="12.75">
      <c r="A77" s="342" t="s">
        <v>180</v>
      </c>
      <c r="B77" s="348">
        <v>4500</v>
      </c>
      <c r="C77" s="325">
        <v>40216</v>
      </c>
      <c r="D77" s="325" t="s">
        <v>1072</v>
      </c>
      <c r="E77" s="33"/>
      <c r="F77" s="21"/>
      <c r="G77" s="336"/>
    </row>
    <row r="78" spans="1:7" s="194" customFormat="1" ht="12.75">
      <c r="A78" s="342" t="s">
        <v>182</v>
      </c>
      <c r="B78" s="348">
        <v>277</v>
      </c>
      <c r="C78" s="325">
        <v>40329</v>
      </c>
      <c r="D78" s="325" t="s">
        <v>1073</v>
      </c>
      <c r="E78" s="33"/>
      <c r="F78" s="21"/>
      <c r="G78" s="336"/>
    </row>
    <row r="79" spans="1:7" s="194" customFormat="1" ht="12.75">
      <c r="A79" s="344"/>
      <c r="B79" s="349">
        <f>SUM(B75:B78)</f>
        <v>6905</v>
      </c>
      <c r="C79" s="346"/>
      <c r="D79" s="346"/>
      <c r="E79" s="33"/>
      <c r="F79" s="21"/>
      <c r="G79" s="336"/>
    </row>
    <row r="80" spans="1:7" s="194" customFormat="1" ht="12.75">
      <c r="A80" s="290"/>
      <c r="B80" s="350"/>
      <c r="C80" s="33"/>
      <c r="D80" s="33"/>
      <c r="E80" s="33"/>
      <c r="F80" s="21"/>
      <c r="G80" s="336"/>
    </row>
    <row r="81" spans="1:7" s="194" customFormat="1" ht="12.75">
      <c r="A81" s="290"/>
      <c r="B81" s="350"/>
      <c r="C81" s="33"/>
      <c r="D81" s="33"/>
      <c r="E81" s="33"/>
      <c r="F81" s="289" t="s">
        <v>1077</v>
      </c>
      <c r="G81" s="336"/>
    </row>
    <row r="82" spans="1:8" s="194" customFormat="1" ht="12.75">
      <c r="A82" s="290"/>
      <c r="B82" s="350"/>
      <c r="C82" s="33"/>
      <c r="D82" s="33"/>
      <c r="E82" s="33"/>
      <c r="F82" s="21"/>
      <c r="G82" s="336"/>
      <c r="H82" s="351"/>
    </row>
    <row r="83" spans="1:8" s="194" customFormat="1" ht="12.75">
      <c r="A83" s="352" t="s">
        <v>1078</v>
      </c>
      <c r="B83" s="353" t="s">
        <v>197</v>
      </c>
      <c r="C83" s="354" t="s">
        <v>1079</v>
      </c>
      <c r="D83" s="354" t="s">
        <v>1080</v>
      </c>
      <c r="E83" s="354" t="s">
        <v>1081</v>
      </c>
      <c r="F83" s="354" t="s">
        <v>1082</v>
      </c>
      <c r="G83" s="355" t="s">
        <v>1083</v>
      </c>
      <c r="H83" s="356" t="s">
        <v>1084</v>
      </c>
    </row>
    <row r="84" spans="1:8" s="194" customFormat="1" ht="12.75">
      <c r="A84" s="68">
        <v>1</v>
      </c>
      <c r="B84" s="357" t="s">
        <v>1085</v>
      </c>
      <c r="C84" s="68">
        <v>25000</v>
      </c>
      <c r="D84" s="68">
        <v>25000</v>
      </c>
      <c r="E84" s="68" t="s">
        <v>821</v>
      </c>
      <c r="F84" s="68">
        <v>25000</v>
      </c>
      <c r="G84" s="68" t="s">
        <v>922</v>
      </c>
      <c r="H84" s="358" t="s">
        <v>922</v>
      </c>
    </row>
    <row r="85" spans="1:8" s="194" customFormat="1" ht="12.75">
      <c r="A85" s="68"/>
      <c r="B85" s="357"/>
      <c r="C85" s="68"/>
      <c r="D85" s="68"/>
      <c r="E85" s="68"/>
      <c r="F85" s="69"/>
      <c r="G85" s="69"/>
      <c r="H85" s="359"/>
    </row>
    <row r="86" spans="1:8" s="194" customFormat="1" ht="12.75">
      <c r="A86" s="68"/>
      <c r="B86" s="357"/>
      <c r="C86" s="68"/>
      <c r="D86" s="68"/>
      <c r="E86" s="68"/>
      <c r="F86" s="69"/>
      <c r="G86" s="69"/>
      <c r="H86" s="359"/>
    </row>
    <row r="87" spans="1:8" s="194" customFormat="1" ht="12.75">
      <c r="A87" s="68"/>
      <c r="B87" s="357"/>
      <c r="C87" s="68"/>
      <c r="D87" s="68"/>
      <c r="E87" s="68"/>
      <c r="F87" s="69"/>
      <c r="G87" s="69"/>
      <c r="H87" s="359"/>
    </row>
    <row r="88" spans="1:8" s="194" customFormat="1" ht="12.75">
      <c r="A88" s="68">
        <v>2</v>
      </c>
      <c r="B88" s="357" t="s">
        <v>1086</v>
      </c>
      <c r="C88" s="68">
        <v>350000</v>
      </c>
      <c r="D88" s="68">
        <v>350000</v>
      </c>
      <c r="E88" s="68" t="s">
        <v>821</v>
      </c>
      <c r="F88" s="68">
        <v>350000</v>
      </c>
      <c r="G88" s="68" t="s">
        <v>922</v>
      </c>
      <c r="H88" s="68" t="s">
        <v>922</v>
      </c>
    </row>
    <row r="89" spans="1:8" s="194" customFormat="1" ht="12.75">
      <c r="A89" s="68"/>
      <c r="B89" s="357"/>
      <c r="C89" s="68"/>
      <c r="D89" s="68"/>
      <c r="E89" s="68"/>
      <c r="F89" s="69"/>
      <c r="G89" s="69"/>
      <c r="H89" s="359"/>
    </row>
    <row r="90" spans="1:8" s="194" customFormat="1" ht="12.75">
      <c r="A90" s="68"/>
      <c r="B90" s="357"/>
      <c r="C90" s="68"/>
      <c r="D90" s="68"/>
      <c r="E90" s="68"/>
      <c r="F90" s="69"/>
      <c r="G90" s="69"/>
      <c r="H90" s="359"/>
    </row>
    <row r="91" spans="1:8" s="194" customFormat="1" ht="12.75">
      <c r="A91" s="68"/>
      <c r="B91" s="357"/>
      <c r="C91" s="68"/>
      <c r="D91" s="68"/>
      <c r="E91" s="68"/>
      <c r="F91" s="69"/>
      <c r="G91" s="69"/>
      <c r="H91" s="359"/>
    </row>
    <row r="92" spans="1:8" s="194" customFormat="1" ht="12.75">
      <c r="A92" s="68">
        <v>3</v>
      </c>
      <c r="B92" s="357" t="s">
        <v>1087</v>
      </c>
      <c r="C92" s="68">
        <v>600000</v>
      </c>
      <c r="D92" s="68">
        <v>600000</v>
      </c>
      <c r="E92" s="68" t="s">
        <v>821</v>
      </c>
      <c r="F92" s="68">
        <v>600000</v>
      </c>
      <c r="G92" s="68" t="s">
        <v>922</v>
      </c>
      <c r="H92" s="68" t="s">
        <v>922</v>
      </c>
    </row>
    <row r="93" spans="1:8" s="194" customFormat="1" ht="12.75">
      <c r="A93" s="68"/>
      <c r="B93" s="357"/>
      <c r="C93" s="68"/>
      <c r="D93" s="68"/>
      <c r="E93" s="68"/>
      <c r="F93" s="69"/>
      <c r="G93" s="69"/>
      <c r="H93" s="359"/>
    </row>
    <row r="94" spans="1:8" s="194" customFormat="1" ht="12.75">
      <c r="A94" s="68"/>
      <c r="B94" s="357"/>
      <c r="C94" s="68"/>
      <c r="D94" s="68"/>
      <c r="E94" s="68"/>
      <c r="F94" s="69"/>
      <c r="G94" s="69"/>
      <c r="H94" s="359"/>
    </row>
    <row r="95" spans="1:8" s="194" customFormat="1" ht="12.75">
      <c r="A95" s="68"/>
      <c r="B95" s="357"/>
      <c r="C95" s="68"/>
      <c r="D95" s="68"/>
      <c r="E95" s="68"/>
      <c r="F95" s="69"/>
      <c r="G95" s="69"/>
      <c r="H95" s="359"/>
    </row>
    <row r="96" spans="1:8" s="194" customFormat="1" ht="12.75">
      <c r="A96" s="68">
        <v>4</v>
      </c>
      <c r="B96" s="357" t="s">
        <v>1088</v>
      </c>
      <c r="C96" s="68">
        <v>1040500</v>
      </c>
      <c r="D96" s="68">
        <v>40500</v>
      </c>
      <c r="E96" s="68" t="s">
        <v>922</v>
      </c>
      <c r="F96" s="68">
        <v>1000000</v>
      </c>
      <c r="G96" s="68" t="s">
        <v>922</v>
      </c>
      <c r="H96" s="68" t="s">
        <v>922</v>
      </c>
    </row>
    <row r="97" spans="1:8" s="194" customFormat="1" ht="12.75">
      <c r="A97" s="68"/>
      <c r="B97" s="357"/>
      <c r="C97" s="68"/>
      <c r="D97" s="68"/>
      <c r="E97" s="68"/>
      <c r="F97" s="69"/>
      <c r="G97" s="69"/>
      <c r="H97" s="359"/>
    </row>
    <row r="98" spans="1:8" s="194" customFormat="1" ht="12.75">
      <c r="A98" s="68"/>
      <c r="B98" s="357"/>
      <c r="C98" s="68"/>
      <c r="D98" s="68"/>
      <c r="E98" s="68"/>
      <c r="F98" s="69"/>
      <c r="G98" s="69"/>
      <c r="H98" s="359"/>
    </row>
    <row r="99" spans="1:8" s="194" customFormat="1" ht="12.75">
      <c r="A99" s="68"/>
      <c r="B99" s="357"/>
      <c r="C99" s="68"/>
      <c r="D99" s="68"/>
      <c r="E99" s="68"/>
      <c r="F99" s="69"/>
      <c r="G99" s="69"/>
      <c r="H99" s="359"/>
    </row>
    <row r="100" spans="1:8" s="194" customFormat="1" ht="12.75">
      <c r="A100" s="68">
        <v>5</v>
      </c>
      <c r="B100" s="357" t="s">
        <v>1089</v>
      </c>
      <c r="C100" s="68">
        <v>1000000</v>
      </c>
      <c r="D100" s="68">
        <v>1000000</v>
      </c>
      <c r="E100" s="68" t="s">
        <v>821</v>
      </c>
      <c r="F100" s="68">
        <v>1000000</v>
      </c>
      <c r="G100" s="68" t="s">
        <v>922</v>
      </c>
      <c r="H100" s="358" t="s">
        <v>922</v>
      </c>
    </row>
    <row r="101" spans="1:8" s="194" customFormat="1" ht="12.75">
      <c r="A101" s="68"/>
      <c r="B101" s="357"/>
      <c r="C101" s="68"/>
      <c r="D101" s="68"/>
      <c r="E101" s="68"/>
      <c r="F101" s="69"/>
      <c r="G101" s="68"/>
      <c r="H101" s="358"/>
    </row>
    <row r="102" spans="1:8" s="194" customFormat="1" ht="12.75">
      <c r="A102" s="68"/>
      <c r="B102" s="357"/>
      <c r="C102" s="68"/>
      <c r="D102" s="68"/>
      <c r="E102" s="68"/>
      <c r="F102" s="69"/>
      <c r="G102" s="68"/>
      <c r="H102" s="358"/>
    </row>
    <row r="103" spans="1:8" s="194" customFormat="1" ht="12.75">
      <c r="A103" s="68"/>
      <c r="B103" s="357"/>
      <c r="C103" s="68"/>
      <c r="D103" s="68"/>
      <c r="E103" s="68"/>
      <c r="F103" s="69"/>
      <c r="G103" s="68"/>
      <c r="H103" s="358"/>
    </row>
    <row r="104" spans="1:8" s="194" customFormat="1" ht="12.75">
      <c r="A104" s="68">
        <v>6</v>
      </c>
      <c r="B104" s="357" t="s">
        <v>1090</v>
      </c>
      <c r="C104" s="68">
        <v>2500000</v>
      </c>
      <c r="D104" s="68">
        <v>2500000</v>
      </c>
      <c r="E104" s="68" t="s">
        <v>821</v>
      </c>
      <c r="F104" s="68">
        <v>2500000</v>
      </c>
      <c r="G104" s="68" t="s">
        <v>922</v>
      </c>
      <c r="H104" s="68" t="s">
        <v>922</v>
      </c>
    </row>
    <row r="105" spans="1:8" s="194" customFormat="1" ht="12.75">
      <c r="A105" s="68"/>
      <c r="B105" s="357"/>
      <c r="C105" s="68"/>
      <c r="D105" s="68"/>
      <c r="E105" s="68"/>
      <c r="F105" s="69"/>
      <c r="G105" s="68"/>
      <c r="H105" s="358"/>
    </row>
    <row r="106" spans="1:8" s="194" customFormat="1" ht="12.75">
      <c r="A106" s="68"/>
      <c r="B106" s="357"/>
      <c r="C106" s="68"/>
      <c r="D106" s="68"/>
      <c r="E106" s="68"/>
      <c r="F106" s="69"/>
      <c r="G106" s="68"/>
      <c r="H106" s="358"/>
    </row>
    <row r="107" spans="1:8" s="194" customFormat="1" ht="12.75">
      <c r="A107" s="68"/>
      <c r="B107" s="357"/>
      <c r="C107" s="68"/>
      <c r="D107" s="68"/>
      <c r="E107" s="68"/>
      <c r="F107" s="69"/>
      <c r="G107" s="68"/>
      <c r="H107" s="358"/>
    </row>
    <row r="108" spans="1:8" s="194" customFormat="1" ht="12.75">
      <c r="A108" s="68">
        <v>7</v>
      </c>
      <c r="B108" s="357" t="s">
        <v>1091</v>
      </c>
      <c r="C108" s="68">
        <v>5000000</v>
      </c>
      <c r="D108" s="68">
        <v>5000000</v>
      </c>
      <c r="E108" s="68" t="s">
        <v>821</v>
      </c>
      <c r="F108" s="68">
        <v>5000000</v>
      </c>
      <c r="G108" s="68" t="s">
        <v>922</v>
      </c>
      <c r="H108" s="68" t="s">
        <v>922</v>
      </c>
    </row>
    <row r="109" spans="1:8" s="194" customFormat="1" ht="12.75">
      <c r="A109" s="68"/>
      <c r="B109" s="357"/>
      <c r="C109" s="68"/>
      <c r="D109" s="68"/>
      <c r="E109" s="68"/>
      <c r="F109" s="68"/>
      <c r="G109" s="68"/>
      <c r="H109" s="68"/>
    </row>
    <row r="110" spans="1:8" s="194" customFormat="1" ht="12.75">
      <c r="A110" s="68"/>
      <c r="B110" s="357"/>
      <c r="C110" s="68"/>
      <c r="D110" s="68"/>
      <c r="E110" s="68"/>
      <c r="F110" s="68"/>
      <c r="G110" s="68"/>
      <c r="H110" s="68"/>
    </row>
    <row r="111" spans="1:8" s="194" customFormat="1" ht="12.75">
      <c r="A111" s="68"/>
      <c r="B111" s="357"/>
      <c r="C111" s="68"/>
      <c r="D111" s="68"/>
      <c r="E111" s="68"/>
      <c r="F111" s="68"/>
      <c r="G111" s="68"/>
      <c r="H111" s="68"/>
    </row>
    <row r="112" spans="1:8" s="194" customFormat="1" ht="12.75">
      <c r="A112" s="68">
        <v>8</v>
      </c>
      <c r="B112" s="357" t="s">
        <v>1092</v>
      </c>
      <c r="C112" s="68">
        <v>1600000</v>
      </c>
      <c r="D112" s="68">
        <v>1600000</v>
      </c>
      <c r="E112" s="68" t="s">
        <v>821</v>
      </c>
      <c r="F112" s="68">
        <v>1600000</v>
      </c>
      <c r="G112" s="68" t="s">
        <v>922</v>
      </c>
      <c r="H112" s="68" t="s">
        <v>922</v>
      </c>
    </row>
    <row r="113" spans="1:8" s="194" customFormat="1" ht="12.75">
      <c r="A113" s="68"/>
      <c r="B113" s="357"/>
      <c r="C113" s="68"/>
      <c r="D113" s="68"/>
      <c r="E113" s="68"/>
      <c r="F113" s="68"/>
      <c r="G113" s="68"/>
      <c r="H113" s="68"/>
    </row>
    <row r="114" spans="1:8" s="194" customFormat="1" ht="12.75">
      <c r="A114" s="68"/>
      <c r="B114" s="357"/>
      <c r="C114" s="68"/>
      <c r="D114" s="68"/>
      <c r="E114" s="68"/>
      <c r="F114" s="68"/>
      <c r="G114" s="68"/>
      <c r="H114" s="68"/>
    </row>
    <row r="115" spans="1:8" s="194" customFormat="1" ht="12.75">
      <c r="A115" s="68"/>
      <c r="B115" s="357"/>
      <c r="C115" s="68"/>
      <c r="D115" s="68"/>
      <c r="E115" s="68"/>
      <c r="F115" s="68"/>
      <c r="G115" s="68"/>
      <c r="H115" s="68"/>
    </row>
    <row r="116" spans="1:8" s="194" customFormat="1" ht="12.75">
      <c r="A116" s="68">
        <v>9</v>
      </c>
      <c r="B116" s="357" t="s">
        <v>1093</v>
      </c>
      <c r="C116" s="68">
        <v>500000</v>
      </c>
      <c r="D116" s="68">
        <v>500000</v>
      </c>
      <c r="E116" s="68" t="s">
        <v>821</v>
      </c>
      <c r="F116" s="68">
        <v>500000</v>
      </c>
      <c r="G116" s="68" t="s">
        <v>922</v>
      </c>
      <c r="H116" s="68" t="s">
        <v>922</v>
      </c>
    </row>
    <row r="117" spans="1:8" s="194" customFormat="1" ht="12.75">
      <c r="A117" s="68"/>
      <c r="B117" s="357"/>
      <c r="C117" s="68"/>
      <c r="D117" s="68"/>
      <c r="E117" s="68"/>
      <c r="F117" s="68"/>
      <c r="G117" s="68"/>
      <c r="H117" s="68"/>
    </row>
    <row r="118" spans="1:8" s="194" customFormat="1" ht="12.75">
      <c r="A118" s="68"/>
      <c r="B118" s="357"/>
      <c r="C118" s="68"/>
      <c r="D118" s="68"/>
      <c r="E118" s="68"/>
      <c r="F118" s="68"/>
      <c r="G118" s="68"/>
      <c r="H118" s="68"/>
    </row>
    <row r="119" spans="1:8" s="194" customFormat="1" ht="12.75">
      <c r="A119" s="68"/>
      <c r="B119" s="357"/>
      <c r="C119" s="68"/>
      <c r="D119" s="68"/>
      <c r="E119" s="68"/>
      <c r="F119" s="68"/>
      <c r="G119" s="68"/>
      <c r="H119" s="68"/>
    </row>
    <row r="120" spans="1:8" s="194" customFormat="1" ht="12.75">
      <c r="A120" s="68">
        <v>10</v>
      </c>
      <c r="B120" s="357" t="s">
        <v>1094</v>
      </c>
      <c r="C120" s="68">
        <v>3426482</v>
      </c>
      <c r="D120" s="68">
        <v>3426482</v>
      </c>
      <c r="E120" s="68" t="s">
        <v>821</v>
      </c>
      <c r="F120" s="68">
        <v>3426482</v>
      </c>
      <c r="G120" s="68" t="s">
        <v>922</v>
      </c>
      <c r="H120" s="68" t="s">
        <v>922</v>
      </c>
    </row>
    <row r="121" spans="1:8" s="194" customFormat="1" ht="12.75">
      <c r="A121" s="68"/>
      <c r="B121" s="357"/>
      <c r="C121" s="68"/>
      <c r="D121" s="68"/>
      <c r="E121" s="68"/>
      <c r="F121" s="68"/>
      <c r="G121" s="68"/>
      <c r="H121" s="68"/>
    </row>
    <row r="122" spans="1:8" s="194" customFormat="1" ht="12.75">
      <c r="A122" s="68"/>
      <c r="B122" s="357"/>
      <c r="C122" s="68"/>
      <c r="D122" s="68"/>
      <c r="E122" s="68"/>
      <c r="F122" s="68"/>
      <c r="G122" s="68"/>
      <c r="H122" s="68"/>
    </row>
    <row r="123" spans="1:8" s="194" customFormat="1" ht="12.75">
      <c r="A123" s="68"/>
      <c r="B123" s="357"/>
      <c r="C123" s="68"/>
      <c r="D123" s="68"/>
      <c r="E123" s="68"/>
      <c r="F123" s="68"/>
      <c r="G123" s="68"/>
      <c r="H123" s="68"/>
    </row>
    <row r="124" spans="1:8" s="194" customFormat="1" ht="12.75">
      <c r="A124" s="68">
        <v>11</v>
      </c>
      <c r="B124" s="357" t="s">
        <v>1095</v>
      </c>
      <c r="C124" s="68">
        <v>245000</v>
      </c>
      <c r="D124" s="68">
        <v>245000</v>
      </c>
      <c r="E124" s="68" t="s">
        <v>821</v>
      </c>
      <c r="F124" s="68">
        <v>245000</v>
      </c>
      <c r="G124" s="68" t="s">
        <v>922</v>
      </c>
      <c r="H124" s="68" t="s">
        <v>922</v>
      </c>
    </row>
    <row r="125" spans="1:8" s="194" customFormat="1" ht="12.75">
      <c r="A125" s="68"/>
      <c r="B125" s="357"/>
      <c r="C125" s="68"/>
      <c r="D125" s="68"/>
      <c r="E125" s="68"/>
      <c r="F125" s="68"/>
      <c r="G125" s="68"/>
      <c r="H125" s="68"/>
    </row>
    <row r="126" spans="1:8" s="194" customFormat="1" ht="12.75">
      <c r="A126" s="68"/>
      <c r="B126" s="357"/>
      <c r="C126" s="68"/>
      <c r="D126" s="68"/>
      <c r="E126" s="68"/>
      <c r="F126" s="68"/>
      <c r="G126" s="68"/>
      <c r="H126" s="68"/>
    </row>
    <row r="127" spans="1:8" s="194" customFormat="1" ht="12.75">
      <c r="A127" s="68"/>
      <c r="B127" s="357"/>
      <c r="C127" s="68"/>
      <c r="D127" s="68"/>
      <c r="E127" s="68"/>
      <c r="F127" s="68"/>
      <c r="G127" s="68"/>
      <c r="H127" s="68"/>
    </row>
    <row r="128" spans="1:8" s="194" customFormat="1" ht="12.75">
      <c r="A128" s="68">
        <v>12</v>
      </c>
      <c r="B128" s="357" t="s">
        <v>1096</v>
      </c>
      <c r="C128" s="68">
        <v>1000000</v>
      </c>
      <c r="D128" s="68">
        <v>1000000</v>
      </c>
      <c r="E128" s="68" t="s">
        <v>821</v>
      </c>
      <c r="F128" s="68">
        <v>1000000</v>
      </c>
      <c r="G128" s="68" t="s">
        <v>922</v>
      </c>
      <c r="H128" s="68" t="s">
        <v>922</v>
      </c>
    </row>
    <row r="129" spans="1:8" s="194" customFormat="1" ht="12.75">
      <c r="A129" s="68"/>
      <c r="B129" s="357"/>
      <c r="C129" s="68"/>
      <c r="D129" s="68"/>
      <c r="E129" s="68"/>
      <c r="F129" s="68"/>
      <c r="G129" s="68"/>
      <c r="H129" s="68"/>
    </row>
    <row r="130" spans="1:8" s="194" customFormat="1" ht="12.75">
      <c r="A130" s="68"/>
      <c r="B130" s="357"/>
      <c r="C130" s="68"/>
      <c r="D130" s="68"/>
      <c r="E130" s="68"/>
      <c r="F130" s="68"/>
      <c r="G130" s="68"/>
      <c r="H130" s="68"/>
    </row>
    <row r="131" spans="1:8" s="194" customFormat="1" ht="12.75">
      <c r="A131" s="189"/>
      <c r="B131" s="69"/>
      <c r="C131" s="360"/>
      <c r="D131" s="360"/>
      <c r="E131" s="360"/>
      <c r="F131" s="69"/>
      <c r="G131" s="69"/>
      <c r="H131" s="359"/>
    </row>
    <row r="132" spans="1:6" s="194" customFormat="1" ht="12.75">
      <c r="A132" s="424" t="s">
        <v>663</v>
      </c>
      <c r="B132" s="424"/>
      <c r="C132" s="424"/>
      <c r="D132" s="424"/>
      <c r="E132" s="424"/>
      <c r="F132" s="424"/>
    </row>
    <row r="133" spans="1:6" s="194" customFormat="1" ht="12.75">
      <c r="A133"/>
      <c r="B133"/>
      <c r="C133"/>
      <c r="D133"/>
      <c r="E133"/>
      <c r="F133"/>
    </row>
    <row r="134" spans="1:6" ht="12.75">
      <c r="A134" s="13"/>
      <c r="E134" s="457" t="s">
        <v>1097</v>
      </c>
      <c r="F134" s="457"/>
    </row>
    <row r="135" ht="12.75">
      <c r="A135" s="13" t="s">
        <v>1098</v>
      </c>
    </row>
    <row r="136" spans="1:6" ht="12.75">
      <c r="A136" s="183"/>
      <c r="B136" s="183"/>
      <c r="C136" s="183"/>
      <c r="D136" s="183"/>
      <c r="E136" s="183"/>
      <c r="F136" s="183"/>
    </row>
    <row r="137" spans="1:6" ht="12.75">
      <c r="A137" s="361" t="s">
        <v>1099</v>
      </c>
      <c r="B137" s="184" t="s">
        <v>1100</v>
      </c>
      <c r="C137" s="362" t="s">
        <v>1101</v>
      </c>
      <c r="D137" s="183" t="s">
        <v>1102</v>
      </c>
      <c r="E137" s="183"/>
      <c r="F137" s="183"/>
    </row>
    <row r="138" spans="1:6" ht="12.75">
      <c r="A138" s="183"/>
      <c r="B138" s="183"/>
      <c r="C138" s="362" t="s">
        <v>1101</v>
      </c>
      <c r="D138" s="363">
        <f>+G164</f>
        <v>19174002</v>
      </c>
      <c r="E138" s="364"/>
      <c r="F138" s="365"/>
    </row>
    <row r="139" spans="1:6" ht="12.75">
      <c r="A139" s="183"/>
      <c r="B139" s="183"/>
      <c r="C139" s="362"/>
      <c r="D139" s="364">
        <f>+G157+G158</f>
        <v>124442812</v>
      </c>
      <c r="E139" s="364"/>
      <c r="F139" s="365"/>
    </row>
    <row r="140" spans="1:6" ht="12.75">
      <c r="A140" s="183"/>
      <c r="B140" s="183"/>
      <c r="C140" s="362" t="s">
        <v>1101</v>
      </c>
      <c r="D140" s="366">
        <f>+D138/D139</f>
        <v>0.15407882296970274</v>
      </c>
      <c r="E140" s="364"/>
      <c r="F140" s="183"/>
    </row>
    <row r="141" spans="1:6" ht="12.75">
      <c r="A141" s="183"/>
      <c r="B141" s="183"/>
      <c r="C141" s="183"/>
      <c r="D141" s="183"/>
      <c r="E141" s="183"/>
      <c r="F141" s="183"/>
    </row>
    <row r="142" spans="1:6" ht="12.75">
      <c r="A142" s="361" t="s">
        <v>1103</v>
      </c>
      <c r="B142" s="184" t="s">
        <v>1104</v>
      </c>
      <c r="C142" s="362" t="s">
        <v>1101</v>
      </c>
      <c r="D142" s="183" t="s">
        <v>1105</v>
      </c>
      <c r="E142" s="183"/>
      <c r="F142" s="183"/>
    </row>
    <row r="143" spans="1:6" ht="12.75">
      <c r="A143" s="183"/>
      <c r="B143" s="183"/>
      <c r="C143" s="362" t="s">
        <v>1101</v>
      </c>
      <c r="D143" s="363">
        <f>+'BS&amp;PL'!C90</f>
        <v>5504599.697784996</v>
      </c>
      <c r="E143" s="183"/>
      <c r="F143" s="183"/>
    </row>
    <row r="144" spans="1:6" ht="12.75">
      <c r="A144" s="183"/>
      <c r="B144" s="183"/>
      <c r="C144" s="362"/>
      <c r="D144" s="364">
        <f>+D139</f>
        <v>124442812</v>
      </c>
      <c r="E144" s="183"/>
      <c r="F144" s="183"/>
    </row>
    <row r="145" spans="1:6" ht="12.75">
      <c r="A145" s="183"/>
      <c r="B145" s="183"/>
      <c r="C145" s="362" t="s">
        <v>1101</v>
      </c>
      <c r="D145" s="366">
        <f>+D143/D144</f>
        <v>0.04423397068353772</v>
      </c>
      <c r="E145" s="183"/>
      <c r="F145" s="367"/>
    </row>
    <row r="146" spans="1:6" ht="12.75">
      <c r="A146" s="183"/>
      <c r="B146" s="183"/>
      <c r="C146" s="362"/>
      <c r="D146" s="183"/>
      <c r="E146" s="183"/>
      <c r="F146" s="186"/>
    </row>
    <row r="147" spans="1:6" ht="12.75">
      <c r="A147" s="361" t="s">
        <v>1106</v>
      </c>
      <c r="B147" s="184" t="s">
        <v>1107</v>
      </c>
      <c r="C147" s="368"/>
      <c r="D147" s="183" t="s">
        <v>1108</v>
      </c>
      <c r="E147" s="183"/>
      <c r="F147" s="183"/>
    </row>
    <row r="148" spans="1:6" ht="12.75">
      <c r="A148" s="361"/>
      <c r="B148" s="184"/>
      <c r="C148" s="362" t="s">
        <v>1101</v>
      </c>
      <c r="D148" s="363">
        <f>+G173</f>
        <v>109818915</v>
      </c>
      <c r="E148" s="183"/>
      <c r="F148" s="183"/>
    </row>
    <row r="149" spans="1:6" ht="12.75">
      <c r="A149" s="361"/>
      <c r="B149" s="184"/>
      <c r="C149" s="362"/>
      <c r="D149" s="364">
        <f>+D139</f>
        <v>124442812</v>
      </c>
      <c r="E149" s="183"/>
      <c r="F149" s="183"/>
    </row>
    <row r="150" spans="1:6" ht="12.75">
      <c r="A150" s="183"/>
      <c r="B150" s="183" t="s">
        <v>1129</v>
      </c>
      <c r="C150" s="362" t="s">
        <v>1101</v>
      </c>
      <c r="D150" s="366">
        <f>+D148/D149</f>
        <v>0.8824850004193091</v>
      </c>
      <c r="E150" s="183"/>
      <c r="F150" s="183"/>
    </row>
    <row r="152" spans="1:4" ht="12.75">
      <c r="A152" s="361" t="s">
        <v>1109</v>
      </c>
      <c r="B152" s="13" t="s">
        <v>1110</v>
      </c>
      <c r="C152" s="16" t="s">
        <v>1101</v>
      </c>
      <c r="D152" t="s">
        <v>1111</v>
      </c>
    </row>
    <row r="153" spans="2:4" ht="12.75">
      <c r="B153" s="13" t="s">
        <v>1112</v>
      </c>
      <c r="D153" s="314">
        <f>+'BS&amp;PL'!C245</f>
        <v>15730173</v>
      </c>
    </row>
    <row r="154" spans="2:4" ht="12.75">
      <c r="B154" s="13"/>
      <c r="D154">
        <f>+G173</f>
        <v>109818915</v>
      </c>
    </row>
    <row r="155" spans="2:5" ht="12.75">
      <c r="B155" s="13"/>
      <c r="C155" s="16"/>
      <c r="D155" s="240">
        <f>+D153/D154*100</f>
        <v>14.323737399882342</v>
      </c>
      <c r="E155" t="s">
        <v>1113</v>
      </c>
    </row>
    <row r="156" spans="2:4" ht="12.75">
      <c r="B156" s="13" t="s">
        <v>1114</v>
      </c>
      <c r="D156" s="369"/>
    </row>
    <row r="157" spans="1:7" ht="12.75">
      <c r="A157">
        <v>1</v>
      </c>
      <c r="B157" t="s">
        <v>1116</v>
      </c>
      <c r="C157" t="s">
        <v>1117</v>
      </c>
      <c r="G157">
        <f>+'BS&amp;PL'!C65</f>
        <v>116695221</v>
      </c>
    </row>
    <row r="158" spans="3:7" ht="12.75">
      <c r="C158" t="s">
        <v>1118</v>
      </c>
      <c r="G158">
        <f>+'BS&amp;PL'!C66</f>
        <v>7747591</v>
      </c>
    </row>
    <row r="159" spans="3:7" ht="12.75">
      <c r="C159" t="s">
        <v>1119</v>
      </c>
      <c r="G159" s="314">
        <f>+'BS&amp;PL'!C70</f>
        <v>4550105</v>
      </c>
    </row>
    <row r="160" ht="12.75">
      <c r="G160">
        <f>SUM(G157:G159)</f>
        <v>128992917</v>
      </c>
    </row>
    <row r="161" spans="2:7" ht="12.75">
      <c r="B161" s="16" t="s">
        <v>1120</v>
      </c>
      <c r="C161" t="s">
        <v>1121</v>
      </c>
      <c r="G161">
        <f>+'BS&amp;PL'!C74</f>
        <v>94224555</v>
      </c>
    </row>
    <row r="162" spans="3:7" ht="12.75">
      <c r="C162" t="s">
        <v>1122</v>
      </c>
      <c r="G162">
        <f>+'BS&amp;PL'!C75</f>
        <v>15594360</v>
      </c>
    </row>
    <row r="163" ht="12.75">
      <c r="G163" s="314"/>
    </row>
    <row r="164" ht="12.75">
      <c r="G164" s="370">
        <f>G160-G161-G162</f>
        <v>19174002</v>
      </c>
    </row>
    <row r="166" spans="1:7" ht="12.75">
      <c r="A166">
        <v>2</v>
      </c>
      <c r="B166" t="s">
        <v>1123</v>
      </c>
      <c r="C166" t="s">
        <v>1117</v>
      </c>
      <c r="G166">
        <f>G157</f>
        <v>116695221</v>
      </c>
    </row>
    <row r="167" spans="3:7" ht="12.75">
      <c r="C167" t="s">
        <v>1124</v>
      </c>
      <c r="G167" s="314">
        <f>G158</f>
        <v>7747591</v>
      </c>
    </row>
    <row r="168" ht="12.75">
      <c r="G168" s="370">
        <f>G166+G167</f>
        <v>124442812</v>
      </c>
    </row>
    <row r="170" spans="1:2" ht="12.75">
      <c r="A170">
        <v>3</v>
      </c>
      <c r="B170" t="s">
        <v>1125</v>
      </c>
    </row>
    <row r="171" spans="3:7" ht="12.75">
      <c r="C171" t="s">
        <v>1121</v>
      </c>
      <c r="G171">
        <f>G161</f>
        <v>94224555</v>
      </c>
    </row>
    <row r="172" spans="3:7" ht="12.75">
      <c r="C172" t="s">
        <v>1122</v>
      </c>
      <c r="G172" s="314">
        <f>G162</f>
        <v>15594360</v>
      </c>
    </row>
    <row r="173" ht="12.75">
      <c r="G173" s="370">
        <f>G171+G172</f>
        <v>109818915</v>
      </c>
    </row>
  </sheetData>
  <sheetProtection/>
  <mergeCells count="4">
    <mergeCell ref="E134:F134"/>
    <mergeCell ref="A8:F9"/>
    <mergeCell ref="A1:F1"/>
    <mergeCell ref="A132:F132"/>
  </mergeCells>
  <printOptions/>
  <pageMargins left="0.9" right="0.24" top="0.72" bottom="1" header="0.5" footer="0.5"/>
  <pageSetup horizontalDpi="600" verticalDpi="600" orientation="portrait" paperSize="9" scale="84" r:id="rId1"/>
  <rowBreaks count="3" manualBreakCount="3">
    <brk id="17" max="7" man="1"/>
    <brk id="80" max="7" man="1"/>
    <brk id="131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21"/>
  <sheetViews>
    <sheetView zoomScaleSheetLayoutView="100" zoomScalePageLayoutView="0" workbookViewId="0" topLeftCell="A37">
      <selection activeCell="A371" sqref="A371:L417"/>
    </sheetView>
  </sheetViews>
  <sheetFormatPr defaultColWidth="9.140625" defaultRowHeight="12.75"/>
  <cols>
    <col min="1" max="1" width="4.140625" style="0" customWidth="1"/>
    <col min="2" max="2" width="3.57421875" style="0" customWidth="1"/>
    <col min="3" max="3" width="3.00390625" style="0" customWidth="1"/>
    <col min="4" max="4" width="3.57421875" style="0" customWidth="1"/>
    <col min="5" max="5" width="17.28125" style="0" customWidth="1"/>
    <col min="6" max="6" width="11.57421875" style="0" customWidth="1"/>
    <col min="7" max="7" width="12.7109375" style="0" customWidth="1"/>
    <col min="8" max="8" width="9.7109375" style="0" customWidth="1"/>
    <col min="9" max="9" width="12.140625" style="0" customWidth="1"/>
    <col min="10" max="10" width="7.8515625" style="0" customWidth="1"/>
    <col min="11" max="11" width="6.421875" style="0" customWidth="1"/>
    <col min="12" max="12" width="8.7109375" style="0" customWidth="1"/>
  </cols>
  <sheetData>
    <row r="3" spans="1:12" ht="12.75">
      <c r="A3" s="424" t="s">
        <v>656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</row>
    <row r="4" spans="1:12" ht="12.75">
      <c r="A4" s="463" t="s">
        <v>657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</row>
    <row r="5" spans="1:12" ht="12.75">
      <c r="A5" s="424" t="s">
        <v>660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</row>
    <row r="7" spans="1:12" ht="12.75">
      <c r="A7" s="424" t="s">
        <v>661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</row>
    <row r="8" spans="1:12" ht="12.75">
      <c r="A8" s="291"/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</row>
    <row r="9" spans="1:12" ht="12.75">
      <c r="A9">
        <v>1</v>
      </c>
      <c r="B9" s="459" t="s">
        <v>662</v>
      </c>
      <c r="C9" s="459"/>
      <c r="D9" s="459"/>
      <c r="E9" s="459"/>
      <c r="F9" s="459"/>
      <c r="G9" s="459"/>
      <c r="H9" s="459" t="s">
        <v>663</v>
      </c>
      <c r="I9" s="459"/>
      <c r="J9" s="459"/>
      <c r="K9" s="459"/>
      <c r="L9" s="459"/>
    </row>
    <row r="10" spans="2:7" ht="12.75">
      <c r="B10" s="293"/>
      <c r="C10" s="293"/>
      <c r="D10" s="293"/>
      <c r="E10" s="293"/>
      <c r="F10" s="293"/>
      <c r="G10" s="293"/>
    </row>
    <row r="11" spans="1:12" ht="12.75">
      <c r="A11">
        <v>2</v>
      </c>
      <c r="B11" s="459" t="s">
        <v>664</v>
      </c>
      <c r="C11" s="459"/>
      <c r="D11" s="459"/>
      <c r="E11" s="459"/>
      <c r="F11" s="459"/>
      <c r="G11" s="459"/>
      <c r="H11" s="459" t="s">
        <v>665</v>
      </c>
      <c r="I11" s="459"/>
      <c r="J11" s="459"/>
      <c r="K11" s="459"/>
      <c r="L11" s="459"/>
    </row>
    <row r="12" spans="2:12" ht="12.75">
      <c r="B12" s="293"/>
      <c r="C12" s="293"/>
      <c r="D12" s="293"/>
      <c r="E12" s="293"/>
      <c r="F12" s="293"/>
      <c r="G12" s="293"/>
      <c r="H12" s="459" t="s">
        <v>666</v>
      </c>
      <c r="I12" s="459"/>
      <c r="J12" s="459"/>
      <c r="K12" s="459"/>
      <c r="L12" s="459"/>
    </row>
    <row r="13" spans="2:12" ht="12.75">
      <c r="B13" s="293"/>
      <c r="C13" s="293"/>
      <c r="D13" s="293"/>
      <c r="E13" s="293"/>
      <c r="F13" s="293"/>
      <c r="G13" s="293"/>
      <c r="H13" s="293" t="s">
        <v>667</v>
      </c>
      <c r="I13" s="293"/>
      <c r="J13" s="293"/>
      <c r="K13" s="293"/>
      <c r="L13" s="293"/>
    </row>
    <row r="14" spans="2:12" ht="12.75">
      <c r="B14" s="293"/>
      <c r="C14" s="293"/>
      <c r="D14" s="293"/>
      <c r="E14" s="293"/>
      <c r="F14" s="293"/>
      <c r="G14" s="293"/>
      <c r="H14" s="78"/>
      <c r="I14" s="78"/>
      <c r="J14" s="78"/>
      <c r="K14" s="78"/>
      <c r="L14" s="78"/>
    </row>
    <row r="15" spans="1:12" ht="12.75">
      <c r="A15">
        <v>3</v>
      </c>
      <c r="B15" s="459" t="s">
        <v>668</v>
      </c>
      <c r="C15" s="459"/>
      <c r="D15" s="459"/>
      <c r="E15" s="459"/>
      <c r="F15" s="459"/>
      <c r="G15" s="459"/>
      <c r="H15" s="459" t="s">
        <v>669</v>
      </c>
      <c r="I15" s="459"/>
      <c r="J15" s="459"/>
      <c r="K15" s="459"/>
      <c r="L15" s="459"/>
    </row>
    <row r="16" spans="2:7" ht="12.75">
      <c r="B16" s="293"/>
      <c r="C16" s="293"/>
      <c r="D16" s="293"/>
      <c r="E16" s="293"/>
      <c r="F16" s="293"/>
      <c r="G16" s="293"/>
    </row>
    <row r="17" spans="1:12" ht="12.75">
      <c r="A17">
        <v>4</v>
      </c>
      <c r="B17" s="459" t="s">
        <v>670</v>
      </c>
      <c r="C17" s="459"/>
      <c r="D17" s="459"/>
      <c r="E17" s="459"/>
      <c r="F17" s="459"/>
      <c r="G17" s="459"/>
      <c r="H17" s="459" t="s">
        <v>671</v>
      </c>
      <c r="I17" s="459"/>
      <c r="J17" s="459"/>
      <c r="K17" s="459"/>
      <c r="L17" s="459"/>
    </row>
    <row r="18" spans="2:7" ht="12.75">
      <c r="B18" s="293"/>
      <c r="C18" s="293"/>
      <c r="D18" s="293"/>
      <c r="E18" s="293"/>
      <c r="F18" s="293"/>
      <c r="G18" s="293"/>
    </row>
    <row r="19" spans="1:14" ht="12.75">
      <c r="A19">
        <v>5</v>
      </c>
      <c r="B19" s="459" t="s">
        <v>672</v>
      </c>
      <c r="C19" s="459"/>
      <c r="D19" s="459"/>
      <c r="E19" s="459"/>
      <c r="F19" s="459"/>
      <c r="G19" s="459"/>
      <c r="H19" s="459" t="s">
        <v>673</v>
      </c>
      <c r="I19" s="459"/>
      <c r="J19" s="459"/>
      <c r="K19" s="459"/>
      <c r="L19" s="459"/>
      <c r="M19" s="294"/>
      <c r="N19" s="294"/>
    </row>
    <row r="20" spans="2:14" ht="12.75"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4"/>
      <c r="N20" s="294"/>
    </row>
    <row r="21" spans="1:12" ht="12.75">
      <c r="A21">
        <v>6</v>
      </c>
      <c r="B21" s="459" t="s">
        <v>674</v>
      </c>
      <c r="C21" s="459"/>
      <c r="D21" s="459"/>
      <c r="E21" s="459"/>
      <c r="F21" s="459"/>
      <c r="G21" s="459"/>
      <c r="H21" s="459" t="s">
        <v>675</v>
      </c>
      <c r="I21" s="459"/>
      <c r="J21" s="459"/>
      <c r="K21" s="459"/>
      <c r="L21" s="294"/>
    </row>
    <row r="22" spans="2:7" ht="12.75">
      <c r="B22" s="293"/>
      <c r="C22" s="293"/>
      <c r="D22" s="293"/>
      <c r="E22" s="293"/>
      <c r="F22" s="293"/>
      <c r="G22" s="293"/>
    </row>
    <row r="23" spans="1:12" ht="12.75">
      <c r="A23" s="424" t="s">
        <v>676</v>
      </c>
      <c r="B23" s="424"/>
      <c r="C23" s="424"/>
      <c r="D23" s="424"/>
      <c r="E23" s="424"/>
      <c r="F23" s="424"/>
      <c r="G23" s="424"/>
      <c r="H23" s="424"/>
      <c r="I23" s="424"/>
      <c r="J23" s="424"/>
      <c r="K23" s="424"/>
      <c r="L23" s="424"/>
    </row>
    <row r="25" spans="1:12" ht="12.75">
      <c r="A25">
        <v>7</v>
      </c>
      <c r="B25" t="s">
        <v>677</v>
      </c>
      <c r="C25" s="294" t="s">
        <v>678</v>
      </c>
      <c r="D25" s="294"/>
      <c r="E25" s="294"/>
      <c r="F25" s="294"/>
      <c r="G25" s="294"/>
      <c r="H25" s="468" t="s">
        <v>679</v>
      </c>
      <c r="I25" s="468"/>
      <c r="J25" s="468"/>
      <c r="K25" s="468"/>
      <c r="L25" s="468"/>
    </row>
    <row r="26" spans="3:12" ht="12.75">
      <c r="C26" s="294" t="s">
        <v>680</v>
      </c>
      <c r="D26" s="294"/>
      <c r="E26" s="294"/>
      <c r="F26" s="294"/>
      <c r="G26" s="294"/>
      <c r="H26" s="468"/>
      <c r="I26" s="468"/>
      <c r="J26" s="468"/>
      <c r="K26" s="468"/>
      <c r="L26" s="468"/>
    </row>
    <row r="27" spans="3:12" ht="12.75">
      <c r="C27" s="293"/>
      <c r="D27" s="293"/>
      <c r="E27" s="293"/>
      <c r="F27" s="293"/>
      <c r="G27" s="293"/>
      <c r="H27" s="294"/>
      <c r="I27" s="294"/>
      <c r="J27" s="294"/>
      <c r="K27" s="294"/>
      <c r="L27" s="294"/>
    </row>
    <row r="28" spans="2:12" ht="12.75">
      <c r="B28" t="s">
        <v>681</v>
      </c>
      <c r="C28" s="297" t="s">
        <v>682</v>
      </c>
      <c r="D28" s="297"/>
      <c r="E28" s="297"/>
      <c r="F28" s="297"/>
      <c r="G28" s="297"/>
      <c r="H28" s="468" t="s">
        <v>679</v>
      </c>
      <c r="I28" s="468"/>
      <c r="J28" s="468"/>
      <c r="K28" s="468"/>
      <c r="L28" s="468"/>
    </row>
    <row r="29" spans="3:12" ht="12.75">
      <c r="C29" s="297" t="s">
        <v>683</v>
      </c>
      <c r="D29" s="297"/>
      <c r="E29" s="297"/>
      <c r="F29" s="297"/>
      <c r="G29" s="297"/>
      <c r="H29" s="468"/>
      <c r="I29" s="468"/>
      <c r="J29" s="468"/>
      <c r="K29" s="468"/>
      <c r="L29" s="468"/>
    </row>
    <row r="30" spans="3:12" ht="12.75">
      <c r="C30" s="297" t="s">
        <v>684</v>
      </c>
      <c r="D30" s="297"/>
      <c r="E30" s="297"/>
      <c r="F30" s="297"/>
      <c r="G30" s="297"/>
      <c r="H30" s="468"/>
      <c r="I30" s="468"/>
      <c r="J30" s="468"/>
      <c r="K30" s="468"/>
      <c r="L30" s="468"/>
    </row>
    <row r="31" spans="3:12" ht="12.75">
      <c r="C31" s="298"/>
      <c r="D31" s="293"/>
      <c r="E31" s="293"/>
      <c r="F31" s="293"/>
      <c r="G31" s="293"/>
      <c r="H31" s="294"/>
      <c r="I31" s="294"/>
      <c r="J31" s="294"/>
      <c r="K31" s="294"/>
      <c r="L31" s="294"/>
    </row>
    <row r="32" spans="1:12" ht="12.75">
      <c r="A32">
        <v>8</v>
      </c>
      <c r="B32" t="s">
        <v>677</v>
      </c>
      <c r="C32" s="297" t="s">
        <v>685</v>
      </c>
      <c r="D32" s="297"/>
      <c r="E32" s="297"/>
      <c r="F32" s="297"/>
      <c r="G32" s="297"/>
      <c r="H32" s="468" t="s">
        <v>686</v>
      </c>
      <c r="I32" s="468"/>
      <c r="J32" s="468"/>
      <c r="K32" s="468"/>
      <c r="L32" s="468"/>
    </row>
    <row r="33" spans="3:12" ht="12.75">
      <c r="C33" s="297" t="s">
        <v>687</v>
      </c>
      <c r="D33" s="297"/>
      <c r="E33" s="297"/>
      <c r="F33" s="297"/>
      <c r="G33" s="297"/>
      <c r="H33" s="468"/>
      <c r="I33" s="468"/>
      <c r="J33" s="468"/>
      <c r="K33" s="468"/>
      <c r="L33" s="468"/>
    </row>
    <row r="34" spans="3:12" ht="12.75">
      <c r="C34" s="469" t="s">
        <v>688</v>
      </c>
      <c r="D34" s="469"/>
      <c r="E34" s="469"/>
      <c r="F34" s="469"/>
      <c r="G34" s="469"/>
      <c r="H34" s="468"/>
      <c r="I34" s="468"/>
      <c r="J34" s="468"/>
      <c r="K34" s="468"/>
      <c r="L34" s="468"/>
    </row>
    <row r="35" spans="3:12" ht="12.75">
      <c r="C35" s="298"/>
      <c r="D35" s="293"/>
      <c r="E35" s="293"/>
      <c r="F35" s="293"/>
      <c r="G35" s="293"/>
      <c r="H35" s="294"/>
      <c r="I35" s="294"/>
      <c r="J35" s="294"/>
      <c r="K35" s="294"/>
      <c r="L35" s="294"/>
    </row>
    <row r="36" spans="2:12" ht="12.75">
      <c r="B36" t="s">
        <v>681</v>
      </c>
      <c r="C36" s="459" t="s">
        <v>689</v>
      </c>
      <c r="D36" s="459"/>
      <c r="E36" s="459"/>
      <c r="F36" s="459"/>
      <c r="G36" s="459"/>
      <c r="H36" s="468" t="s">
        <v>690</v>
      </c>
      <c r="I36" s="468"/>
      <c r="J36" s="468"/>
      <c r="K36" s="468"/>
      <c r="L36" s="468"/>
    </row>
    <row r="37" spans="3:12" ht="12.75">
      <c r="C37" s="459" t="s">
        <v>691</v>
      </c>
      <c r="D37" s="459"/>
      <c r="E37" s="459"/>
      <c r="F37" s="459"/>
      <c r="G37" s="459"/>
      <c r="H37" s="468"/>
      <c r="I37" s="468"/>
      <c r="J37" s="468"/>
      <c r="K37" s="468"/>
      <c r="L37" s="468"/>
    </row>
    <row r="38" spans="3:12" ht="12.75">
      <c r="C38" s="293"/>
      <c r="D38" s="293"/>
      <c r="E38" s="293"/>
      <c r="F38" s="293"/>
      <c r="G38" s="293"/>
      <c r="H38" s="294"/>
      <c r="I38" s="294"/>
      <c r="J38" s="294"/>
      <c r="K38" s="294"/>
      <c r="L38" s="294"/>
    </row>
    <row r="39" spans="1:12" ht="12.75">
      <c r="A39">
        <v>9</v>
      </c>
      <c r="B39" t="s">
        <v>677</v>
      </c>
      <c r="C39" s="459" t="s">
        <v>692</v>
      </c>
      <c r="D39" s="459"/>
      <c r="E39" s="459"/>
      <c r="F39" s="459"/>
      <c r="G39" s="459"/>
      <c r="H39" s="468" t="s">
        <v>693</v>
      </c>
      <c r="I39" s="468"/>
      <c r="J39" s="468"/>
      <c r="K39" s="468"/>
      <c r="L39" s="468"/>
    </row>
    <row r="40" spans="3:12" ht="12.75">
      <c r="C40" s="459" t="s">
        <v>694</v>
      </c>
      <c r="D40" s="459"/>
      <c r="E40" s="459"/>
      <c r="F40" s="459"/>
      <c r="G40" s="459"/>
      <c r="H40" s="468"/>
      <c r="I40" s="468"/>
      <c r="J40" s="468"/>
      <c r="K40" s="468"/>
      <c r="L40" s="468"/>
    </row>
    <row r="41" spans="3:12" ht="12.75">
      <c r="C41" s="293"/>
      <c r="D41" s="293"/>
      <c r="E41" s="293"/>
      <c r="F41" s="293"/>
      <c r="G41" s="293"/>
      <c r="H41" s="294"/>
      <c r="I41" s="294"/>
      <c r="J41" s="294"/>
      <c r="K41" s="294"/>
      <c r="L41" s="294"/>
    </row>
    <row r="42" spans="2:12" ht="12.75">
      <c r="B42" t="s">
        <v>681</v>
      </c>
      <c r="C42" s="459" t="s">
        <v>695</v>
      </c>
      <c r="D42" s="459"/>
      <c r="E42" s="459"/>
      <c r="F42" s="459"/>
      <c r="G42" s="459"/>
      <c r="H42" s="468" t="s">
        <v>696</v>
      </c>
      <c r="I42" s="468"/>
      <c r="J42" s="468"/>
      <c r="K42" s="468"/>
      <c r="L42" s="468"/>
    </row>
    <row r="43" spans="3:12" ht="12.75">
      <c r="C43" s="459" t="s">
        <v>697</v>
      </c>
      <c r="D43" s="459"/>
      <c r="E43" s="459"/>
      <c r="F43" s="459"/>
      <c r="G43" s="459"/>
      <c r="H43" s="468" t="s">
        <v>698</v>
      </c>
      <c r="I43" s="468"/>
      <c r="J43" s="468"/>
      <c r="K43" s="468"/>
      <c r="L43" s="468"/>
    </row>
    <row r="44" spans="3:12" ht="12.75">
      <c r="C44" s="459" t="s">
        <v>699</v>
      </c>
      <c r="D44" s="459"/>
      <c r="E44" s="459"/>
      <c r="F44" s="459"/>
      <c r="G44" s="459"/>
      <c r="H44" s="468" t="s">
        <v>700</v>
      </c>
      <c r="I44" s="468"/>
      <c r="J44" s="468"/>
      <c r="K44" s="468"/>
      <c r="L44" s="468"/>
    </row>
    <row r="45" spans="3:12" ht="12.75">
      <c r="C45" s="459" t="s">
        <v>701</v>
      </c>
      <c r="D45" s="459"/>
      <c r="E45" s="459"/>
      <c r="F45" s="459"/>
      <c r="G45" s="459"/>
      <c r="H45" s="468"/>
      <c r="I45" s="468"/>
      <c r="J45" s="468"/>
      <c r="K45" s="468"/>
      <c r="L45" s="468"/>
    </row>
    <row r="46" spans="8:12" ht="12.75">
      <c r="H46" s="294"/>
      <c r="I46" s="294"/>
      <c r="J46" s="294"/>
      <c r="K46" s="294"/>
      <c r="L46" s="294"/>
    </row>
    <row r="47" spans="2:12" ht="12.75">
      <c r="B47" t="s">
        <v>702</v>
      </c>
      <c r="C47" s="459" t="s">
        <v>703</v>
      </c>
      <c r="D47" s="459"/>
      <c r="E47" s="459"/>
      <c r="F47" s="459"/>
      <c r="G47" s="459"/>
      <c r="H47" s="468" t="s">
        <v>704</v>
      </c>
      <c r="I47" s="468"/>
      <c r="J47" s="468"/>
      <c r="K47" s="468"/>
      <c r="L47" s="468"/>
    </row>
    <row r="48" spans="3:12" ht="12.75">
      <c r="C48" s="293"/>
      <c r="D48" s="293"/>
      <c r="E48" s="293"/>
      <c r="F48" s="293"/>
      <c r="G48" s="293"/>
      <c r="H48" s="294"/>
      <c r="I48" s="294"/>
      <c r="J48" s="294"/>
      <c r="K48" s="294"/>
      <c r="L48" s="294"/>
    </row>
    <row r="49" spans="1:12" ht="12.75">
      <c r="A49">
        <v>10</v>
      </c>
      <c r="B49" s="463" t="s">
        <v>705</v>
      </c>
      <c r="C49" s="463"/>
      <c r="D49" s="463"/>
      <c r="E49" s="463"/>
      <c r="F49" s="463"/>
      <c r="G49" s="463"/>
      <c r="H49" s="468" t="s">
        <v>679</v>
      </c>
      <c r="I49" s="468"/>
      <c r="J49" s="468"/>
      <c r="K49" s="468"/>
      <c r="L49" s="468"/>
    </row>
    <row r="50" spans="2:12" ht="12.75">
      <c r="B50" s="463" t="s">
        <v>706</v>
      </c>
      <c r="C50" s="463"/>
      <c r="D50" s="463"/>
      <c r="E50" s="463"/>
      <c r="F50" s="463"/>
      <c r="G50" s="463"/>
      <c r="H50" s="468"/>
      <c r="I50" s="468"/>
      <c r="J50" s="468"/>
      <c r="K50" s="468"/>
      <c r="L50" s="468"/>
    </row>
    <row r="51" spans="2:12" ht="12.75">
      <c r="B51" s="463" t="s">
        <v>707</v>
      </c>
      <c r="C51" s="463"/>
      <c r="D51" s="463"/>
      <c r="E51" s="463"/>
      <c r="F51" s="463"/>
      <c r="G51" s="463"/>
      <c r="H51" s="468"/>
      <c r="I51" s="468"/>
      <c r="J51" s="468"/>
      <c r="K51" s="468"/>
      <c r="L51" s="468"/>
    </row>
    <row r="52" spans="2:12" ht="12.75">
      <c r="B52" s="463" t="s">
        <v>708</v>
      </c>
      <c r="C52" s="463"/>
      <c r="D52" s="463"/>
      <c r="E52" s="463"/>
      <c r="F52" s="463"/>
      <c r="G52" s="463"/>
      <c r="H52" s="468"/>
      <c r="I52" s="468"/>
      <c r="J52" s="468"/>
      <c r="K52" s="468"/>
      <c r="L52" s="468"/>
    </row>
    <row r="53" spans="8:12" ht="12.75">
      <c r="H53" s="294"/>
      <c r="I53" s="294"/>
      <c r="J53" s="294"/>
      <c r="K53" s="294"/>
      <c r="L53" s="294"/>
    </row>
    <row r="54" spans="1:12" ht="12.75">
      <c r="A54">
        <v>11</v>
      </c>
      <c r="B54" t="s">
        <v>677</v>
      </c>
      <c r="C54" s="459" t="s">
        <v>709</v>
      </c>
      <c r="D54" s="459"/>
      <c r="E54" s="459"/>
      <c r="F54" s="459"/>
      <c r="G54" s="459"/>
      <c r="H54" s="468" t="s">
        <v>710</v>
      </c>
      <c r="I54" s="468"/>
      <c r="J54" s="468"/>
      <c r="K54" s="468"/>
      <c r="L54" s="468"/>
    </row>
    <row r="55" spans="8:12" ht="12.75">
      <c r="H55" s="294" t="s">
        <v>711</v>
      </c>
      <c r="I55" s="294"/>
      <c r="J55" s="294"/>
      <c r="K55" s="294"/>
      <c r="L55" s="294"/>
    </row>
    <row r="56" spans="2:12" ht="12.75">
      <c r="B56" t="s">
        <v>681</v>
      </c>
      <c r="C56" s="459" t="s">
        <v>712</v>
      </c>
      <c r="D56" s="459"/>
      <c r="E56" s="459"/>
      <c r="F56" s="459"/>
      <c r="G56" s="459"/>
      <c r="H56" s="468" t="s">
        <v>713</v>
      </c>
      <c r="I56" s="468"/>
      <c r="J56" s="468"/>
      <c r="K56" s="468"/>
      <c r="L56" s="468"/>
    </row>
    <row r="57" spans="3:12" ht="12.75">
      <c r="C57" s="459" t="s">
        <v>714</v>
      </c>
      <c r="D57" s="459"/>
      <c r="E57" s="459"/>
      <c r="F57" s="459"/>
      <c r="G57" s="459"/>
      <c r="H57" s="468"/>
      <c r="I57" s="468"/>
      <c r="J57" s="468"/>
      <c r="K57" s="468"/>
      <c r="L57" s="468"/>
    </row>
    <row r="58" spans="3:12" ht="12.75">
      <c r="C58" s="459" t="s">
        <v>715</v>
      </c>
      <c r="D58" s="459"/>
      <c r="E58" s="459"/>
      <c r="F58" s="459"/>
      <c r="G58" s="459"/>
      <c r="H58" s="468"/>
      <c r="I58" s="468"/>
      <c r="J58" s="468"/>
      <c r="K58" s="468"/>
      <c r="L58" s="468"/>
    </row>
    <row r="59" spans="3:12" ht="12.75">
      <c r="C59" s="293"/>
      <c r="D59" s="293"/>
      <c r="E59" s="293"/>
      <c r="F59" s="293"/>
      <c r="G59" s="293"/>
      <c r="H59" s="294"/>
      <c r="I59" s="294"/>
      <c r="J59" s="294"/>
      <c r="K59" s="294"/>
      <c r="L59" s="294"/>
    </row>
    <row r="60" spans="2:12" ht="12.75">
      <c r="B60" t="s">
        <v>702</v>
      </c>
      <c r="C60" s="459" t="s">
        <v>716</v>
      </c>
      <c r="D60" s="459"/>
      <c r="E60" s="459"/>
      <c r="F60" s="459"/>
      <c r="G60" s="459"/>
      <c r="H60" s="468" t="s">
        <v>679</v>
      </c>
      <c r="I60" s="468"/>
      <c r="J60" s="468"/>
      <c r="K60" s="468"/>
      <c r="L60" s="468"/>
    </row>
    <row r="61" spans="3:12" ht="12.75">
      <c r="C61" s="459" t="s">
        <v>717</v>
      </c>
      <c r="D61" s="459"/>
      <c r="E61" s="459"/>
      <c r="F61" s="459"/>
      <c r="G61" s="459"/>
      <c r="H61" s="468"/>
      <c r="I61" s="468"/>
      <c r="J61" s="468"/>
      <c r="K61" s="468"/>
      <c r="L61" s="468"/>
    </row>
    <row r="62" spans="3:12" ht="12.75">
      <c r="C62" s="293"/>
      <c r="D62" s="293"/>
      <c r="E62" s="293"/>
      <c r="F62" s="293"/>
      <c r="G62" s="293"/>
      <c r="H62" s="294"/>
      <c r="I62" s="294"/>
      <c r="J62" s="294"/>
      <c r="K62" s="294"/>
      <c r="L62" s="294"/>
    </row>
    <row r="63" spans="2:12" ht="12.75">
      <c r="B63" t="s">
        <v>718</v>
      </c>
      <c r="C63" s="459" t="s">
        <v>719</v>
      </c>
      <c r="D63" s="459"/>
      <c r="E63" s="459"/>
      <c r="F63" s="459"/>
      <c r="G63" s="459"/>
      <c r="H63" s="468" t="s">
        <v>720</v>
      </c>
      <c r="I63" s="468"/>
      <c r="J63" s="468"/>
      <c r="K63" s="468"/>
      <c r="L63" s="468"/>
    </row>
    <row r="64" spans="3:12" ht="12.75">
      <c r="C64" s="459" t="s">
        <v>721</v>
      </c>
      <c r="D64" s="459"/>
      <c r="E64" s="459"/>
      <c r="F64" s="459"/>
      <c r="G64" s="459"/>
      <c r="H64" s="468" t="s">
        <v>722</v>
      </c>
      <c r="I64" s="468"/>
      <c r="J64" s="468"/>
      <c r="K64" s="468"/>
      <c r="L64" s="468"/>
    </row>
    <row r="65" spans="3:12" ht="12.75">
      <c r="C65" s="459" t="s">
        <v>723</v>
      </c>
      <c r="D65" s="459"/>
      <c r="E65" s="459"/>
      <c r="F65" s="459"/>
      <c r="G65" s="459"/>
      <c r="H65" s="468"/>
      <c r="I65" s="468"/>
      <c r="J65" s="468"/>
      <c r="K65" s="468"/>
      <c r="L65" s="468"/>
    </row>
    <row r="66" spans="3:12" ht="12.75">
      <c r="C66" t="s">
        <v>724</v>
      </c>
      <c r="H66" s="468"/>
      <c r="I66" s="468"/>
      <c r="J66" s="468"/>
      <c r="K66" s="468"/>
      <c r="L66" s="468"/>
    </row>
    <row r="67" spans="8:12" ht="12.75">
      <c r="H67" s="294"/>
      <c r="I67" s="294"/>
      <c r="J67" s="294"/>
      <c r="K67" s="294"/>
      <c r="L67" s="294"/>
    </row>
    <row r="68" spans="1:12" ht="12.75">
      <c r="A68">
        <v>12</v>
      </c>
      <c r="B68" t="s">
        <v>677</v>
      </c>
      <c r="C68" s="459" t="s">
        <v>725</v>
      </c>
      <c r="D68" s="459"/>
      <c r="E68" s="459"/>
      <c r="F68" s="459"/>
      <c r="G68" s="459"/>
      <c r="H68" s="468" t="s">
        <v>726</v>
      </c>
      <c r="I68" s="468"/>
      <c r="J68" s="468"/>
      <c r="K68" s="468"/>
      <c r="L68" s="468"/>
    </row>
    <row r="69" spans="3:12" ht="12.75">
      <c r="C69" s="459" t="s">
        <v>727</v>
      </c>
      <c r="D69" s="459"/>
      <c r="E69" s="459"/>
      <c r="F69" s="459"/>
      <c r="G69" s="459"/>
      <c r="H69" s="468" t="s">
        <v>728</v>
      </c>
      <c r="I69" s="468"/>
      <c r="J69" s="468"/>
      <c r="K69" s="468"/>
      <c r="L69" s="468"/>
    </row>
    <row r="70" spans="8:12" ht="12.75">
      <c r="H70" s="294" t="s">
        <v>729</v>
      </c>
      <c r="I70" s="294"/>
      <c r="J70" s="294"/>
      <c r="K70" s="294"/>
      <c r="L70" s="294"/>
    </row>
    <row r="71" spans="2:12" ht="12.75">
      <c r="B71" t="s">
        <v>681</v>
      </c>
      <c r="C71" s="459" t="s">
        <v>730</v>
      </c>
      <c r="D71" s="459"/>
      <c r="E71" s="459"/>
      <c r="F71" s="459"/>
      <c r="G71" s="459"/>
      <c r="H71" s="468" t="s">
        <v>731</v>
      </c>
      <c r="I71" s="468"/>
      <c r="J71" s="468"/>
      <c r="K71" s="468"/>
      <c r="L71" s="468"/>
    </row>
    <row r="72" spans="3:12" ht="12.75">
      <c r="C72" s="459" t="s">
        <v>732</v>
      </c>
      <c r="D72" s="459"/>
      <c r="E72" s="459"/>
      <c r="F72" s="459"/>
      <c r="G72" s="459"/>
      <c r="H72" s="468" t="s">
        <v>733</v>
      </c>
      <c r="I72" s="468"/>
      <c r="J72" s="468"/>
      <c r="K72" s="468"/>
      <c r="L72" s="468"/>
    </row>
    <row r="73" spans="3:12" ht="12.75">
      <c r="C73" s="459" t="s">
        <v>734</v>
      </c>
      <c r="D73" s="459"/>
      <c r="E73" s="459"/>
      <c r="F73" s="459"/>
      <c r="G73" s="459"/>
      <c r="H73" s="468"/>
      <c r="I73" s="468"/>
      <c r="J73" s="468"/>
      <c r="K73" s="468"/>
      <c r="L73" s="468"/>
    </row>
    <row r="74" spans="3:12" ht="12.75">
      <c r="C74" s="293"/>
      <c r="D74" s="293"/>
      <c r="E74" s="293"/>
      <c r="F74" s="293"/>
      <c r="G74" s="293"/>
      <c r="H74" s="294"/>
      <c r="I74" s="294"/>
      <c r="J74" s="294"/>
      <c r="K74" s="294"/>
      <c r="L74" s="294"/>
    </row>
    <row r="75" spans="1:12" ht="12.75">
      <c r="A75" s="298" t="s">
        <v>735</v>
      </c>
      <c r="B75" s="298" t="s">
        <v>736</v>
      </c>
      <c r="C75" s="293"/>
      <c r="D75" s="293"/>
      <c r="E75" s="293"/>
      <c r="F75" s="293"/>
      <c r="G75" s="293"/>
      <c r="H75" s="468"/>
      <c r="I75" s="468"/>
      <c r="J75" s="468"/>
      <c r="K75" s="468"/>
      <c r="L75" s="468"/>
    </row>
    <row r="76" spans="1:12" ht="12.75">
      <c r="A76" s="298"/>
      <c r="B76" s="298" t="s">
        <v>737</v>
      </c>
      <c r="C76" s="293"/>
      <c r="D76" s="293"/>
      <c r="E76" s="293"/>
      <c r="F76" s="293"/>
      <c r="G76" s="293"/>
      <c r="H76" s="468"/>
      <c r="I76" s="468"/>
      <c r="J76" s="468"/>
      <c r="K76" s="468"/>
      <c r="L76" s="468"/>
    </row>
    <row r="77" spans="1:12" ht="12.75">
      <c r="A77" s="298"/>
      <c r="B77" s="298"/>
      <c r="C77" s="293"/>
      <c r="D77" s="293"/>
      <c r="E77" s="293"/>
      <c r="F77" s="293"/>
      <c r="G77" s="293"/>
      <c r="H77" s="294"/>
      <c r="I77" s="294"/>
      <c r="J77" s="294"/>
      <c r="K77" s="294"/>
      <c r="L77" s="294"/>
    </row>
    <row r="78" spans="2:12" ht="12.75">
      <c r="B78" s="194" t="s">
        <v>998</v>
      </c>
      <c r="C78" s="298" t="s">
        <v>738</v>
      </c>
      <c r="D78" s="299"/>
      <c r="E78" s="293"/>
      <c r="F78" s="293"/>
      <c r="G78" s="293"/>
      <c r="H78" s="468" t="s">
        <v>739</v>
      </c>
      <c r="I78" s="468"/>
      <c r="J78" s="468"/>
      <c r="K78" s="468"/>
      <c r="L78" s="468"/>
    </row>
    <row r="79" spans="2:12" ht="12.75">
      <c r="B79" s="194"/>
      <c r="C79" s="298"/>
      <c r="D79" s="299"/>
      <c r="E79" s="293"/>
      <c r="F79" s="293"/>
      <c r="G79" s="293"/>
      <c r="H79" s="294"/>
      <c r="I79" s="294"/>
      <c r="J79" s="294"/>
      <c r="K79" s="294"/>
      <c r="L79" s="294"/>
    </row>
    <row r="80" spans="2:12" ht="12.75">
      <c r="B80" s="298" t="s">
        <v>999</v>
      </c>
      <c r="C80" s="298" t="s">
        <v>740</v>
      </c>
      <c r="D80" s="299"/>
      <c r="E80" s="293"/>
      <c r="F80" s="293"/>
      <c r="G80" s="293"/>
      <c r="H80" s="468" t="s">
        <v>739</v>
      </c>
      <c r="I80" s="468"/>
      <c r="J80" s="468"/>
      <c r="K80" s="468"/>
      <c r="L80" s="468"/>
    </row>
    <row r="81" spans="2:12" ht="12.75">
      <c r="B81" s="298"/>
      <c r="C81" s="298"/>
      <c r="D81" s="299"/>
      <c r="E81" s="293"/>
      <c r="F81" s="293"/>
      <c r="G81" s="293"/>
      <c r="H81" s="294"/>
      <c r="I81" s="294"/>
      <c r="J81" s="294"/>
      <c r="K81" s="294"/>
      <c r="L81" s="294"/>
    </row>
    <row r="82" spans="2:12" ht="12.75">
      <c r="B82" s="298" t="s">
        <v>1000</v>
      </c>
      <c r="C82" s="298" t="s">
        <v>741</v>
      </c>
      <c r="D82" s="299"/>
      <c r="E82" s="293"/>
      <c r="F82" s="293"/>
      <c r="G82" s="293"/>
      <c r="H82" s="468" t="s">
        <v>739</v>
      </c>
      <c r="I82" s="468"/>
      <c r="J82" s="468"/>
      <c r="K82" s="468"/>
      <c r="L82" s="468"/>
    </row>
    <row r="83" spans="2:12" ht="12.75">
      <c r="B83" s="298"/>
      <c r="C83" s="298"/>
      <c r="D83" s="299"/>
      <c r="E83" s="293"/>
      <c r="F83" s="293"/>
      <c r="G83" s="293"/>
      <c r="H83" s="294"/>
      <c r="I83" s="294"/>
      <c r="J83" s="294"/>
      <c r="K83" s="294"/>
      <c r="L83" s="294"/>
    </row>
    <row r="84" spans="2:12" ht="12.75">
      <c r="B84" s="298" t="s">
        <v>1001</v>
      </c>
      <c r="C84" s="298" t="s">
        <v>742</v>
      </c>
      <c r="D84" s="299"/>
      <c r="E84" s="293"/>
      <c r="F84" s="293"/>
      <c r="G84" s="293"/>
      <c r="H84" s="468" t="s">
        <v>739</v>
      </c>
      <c r="I84" s="468"/>
      <c r="J84" s="468"/>
      <c r="K84" s="468"/>
      <c r="L84" s="468"/>
    </row>
    <row r="85" spans="3:12" ht="12.75">
      <c r="C85" s="298" t="s">
        <v>743</v>
      </c>
      <c r="D85" s="293"/>
      <c r="E85" s="293"/>
      <c r="F85" s="293"/>
      <c r="G85" s="293"/>
      <c r="H85" s="468"/>
      <c r="I85" s="468"/>
      <c r="J85" s="468"/>
      <c r="K85" s="468"/>
      <c r="L85" s="468"/>
    </row>
    <row r="86" spans="3:12" ht="12.75">
      <c r="C86" s="293"/>
      <c r="D86" s="293"/>
      <c r="E86" s="293"/>
      <c r="F86" s="293"/>
      <c r="G86" s="293"/>
      <c r="H86" s="294"/>
      <c r="I86" s="294"/>
      <c r="J86" s="294"/>
      <c r="K86" s="294"/>
      <c r="L86" s="294"/>
    </row>
    <row r="87" spans="1:12" ht="12.75">
      <c r="A87">
        <v>13</v>
      </c>
      <c r="B87" s="463" t="s">
        <v>744</v>
      </c>
      <c r="C87" s="463"/>
      <c r="D87" s="463"/>
      <c r="E87" s="463"/>
      <c r="F87" s="463"/>
      <c r="G87" s="463"/>
      <c r="H87" s="468"/>
      <c r="I87" s="468"/>
      <c r="J87" s="468"/>
      <c r="K87" s="468"/>
      <c r="L87" s="468"/>
    </row>
    <row r="88" spans="2:12" ht="12.75">
      <c r="B88" s="78"/>
      <c r="C88" s="78"/>
      <c r="D88" s="78"/>
      <c r="E88" s="78"/>
      <c r="F88" s="78"/>
      <c r="G88" s="78"/>
      <c r="H88" s="294"/>
      <c r="I88" s="294"/>
      <c r="J88" s="294"/>
      <c r="K88" s="294"/>
      <c r="L88" s="294"/>
    </row>
    <row r="89" spans="2:12" ht="12.75">
      <c r="B89" t="s">
        <v>677</v>
      </c>
      <c r="C89" s="459" t="s">
        <v>745</v>
      </c>
      <c r="D89" s="459"/>
      <c r="E89" s="459"/>
      <c r="F89" s="459"/>
      <c r="G89" s="459"/>
      <c r="H89" s="468" t="s">
        <v>739</v>
      </c>
      <c r="I89" s="468"/>
      <c r="J89" s="468"/>
      <c r="K89" s="468"/>
      <c r="L89" s="468"/>
    </row>
    <row r="90" spans="3:12" ht="12.75">
      <c r="C90" s="293"/>
      <c r="D90" s="293"/>
      <c r="E90" s="293"/>
      <c r="F90" s="293"/>
      <c r="G90" s="293"/>
      <c r="H90" s="294"/>
      <c r="I90" s="294"/>
      <c r="J90" s="294"/>
      <c r="K90" s="294"/>
      <c r="L90" s="294"/>
    </row>
    <row r="91" spans="2:12" ht="12.75">
      <c r="B91" t="s">
        <v>681</v>
      </c>
      <c r="C91" s="459" t="s">
        <v>746</v>
      </c>
      <c r="D91" s="459"/>
      <c r="E91" s="459"/>
      <c r="F91" s="459"/>
      <c r="G91" s="459"/>
      <c r="H91" s="468" t="s">
        <v>739</v>
      </c>
      <c r="I91" s="468"/>
      <c r="J91" s="468"/>
      <c r="K91" s="468"/>
      <c r="L91" s="468"/>
    </row>
    <row r="92" spans="3:12" ht="12.75">
      <c r="C92" s="459" t="s">
        <v>747</v>
      </c>
      <c r="D92" s="459"/>
      <c r="E92" s="459"/>
      <c r="F92" s="459"/>
      <c r="G92" s="459"/>
      <c r="H92" s="468"/>
      <c r="I92" s="468"/>
      <c r="J92" s="468"/>
      <c r="K92" s="468"/>
      <c r="L92" s="468"/>
    </row>
    <row r="93" spans="3:12" ht="12.75">
      <c r="C93" s="459" t="s">
        <v>748</v>
      </c>
      <c r="D93" s="459"/>
      <c r="E93" s="459"/>
      <c r="F93" s="459"/>
      <c r="G93" s="459"/>
      <c r="H93" s="468"/>
      <c r="I93" s="468"/>
      <c r="J93" s="468"/>
      <c r="K93" s="468"/>
      <c r="L93" s="468"/>
    </row>
    <row r="94" spans="3:12" ht="12.75">
      <c r="C94" s="459" t="s">
        <v>749</v>
      </c>
      <c r="D94" s="459"/>
      <c r="E94" s="459"/>
      <c r="F94" s="459"/>
      <c r="G94" s="459"/>
      <c r="H94" s="468"/>
      <c r="I94" s="468"/>
      <c r="J94" s="468"/>
      <c r="K94" s="468"/>
      <c r="L94" s="468"/>
    </row>
    <row r="95" spans="3:12" ht="12.75">
      <c r="C95" s="293"/>
      <c r="D95" s="293"/>
      <c r="E95" s="293"/>
      <c r="F95" s="293"/>
      <c r="G95" s="293"/>
      <c r="H95" s="294"/>
      <c r="I95" s="294"/>
      <c r="J95" s="294"/>
      <c r="K95" s="294"/>
      <c r="L95" s="294"/>
    </row>
    <row r="96" spans="2:12" ht="12.75">
      <c r="B96" t="s">
        <v>702</v>
      </c>
      <c r="C96" s="459" t="s">
        <v>750</v>
      </c>
      <c r="D96" s="459"/>
      <c r="E96" s="459"/>
      <c r="F96" s="459"/>
      <c r="G96" s="459"/>
      <c r="H96" s="468" t="s">
        <v>739</v>
      </c>
      <c r="I96" s="468"/>
      <c r="J96" s="468"/>
      <c r="K96" s="468"/>
      <c r="L96" s="468"/>
    </row>
    <row r="97" spans="3:12" ht="12.75">
      <c r="C97" s="293"/>
      <c r="D97" s="293"/>
      <c r="E97" s="293"/>
      <c r="F97" s="293"/>
      <c r="G97" s="293"/>
      <c r="H97" s="294"/>
      <c r="I97" s="294"/>
      <c r="J97" s="294"/>
      <c r="K97" s="294"/>
      <c r="L97" s="294"/>
    </row>
    <row r="98" spans="2:12" ht="12.75">
      <c r="B98" t="s">
        <v>718</v>
      </c>
      <c r="C98" s="459" t="s">
        <v>751</v>
      </c>
      <c r="D98" s="459"/>
      <c r="E98" s="459"/>
      <c r="F98" s="459"/>
      <c r="G98" s="459"/>
      <c r="H98" s="468" t="s">
        <v>739</v>
      </c>
      <c r="I98" s="468"/>
      <c r="J98" s="468"/>
      <c r="K98" s="468"/>
      <c r="L98" s="468"/>
    </row>
    <row r="99" spans="3:12" ht="12.75">
      <c r="C99" s="293"/>
      <c r="D99" s="293"/>
      <c r="E99" s="293"/>
      <c r="F99" s="293"/>
      <c r="G99" s="293"/>
      <c r="H99" s="294"/>
      <c r="I99" s="294"/>
      <c r="J99" s="294"/>
      <c r="K99" s="294"/>
      <c r="L99" s="294"/>
    </row>
    <row r="100" spans="2:12" ht="12.75">
      <c r="B100" t="s">
        <v>752</v>
      </c>
      <c r="C100" s="459" t="s">
        <v>753</v>
      </c>
      <c r="D100" s="459"/>
      <c r="E100" s="459"/>
      <c r="F100" s="459"/>
      <c r="G100" s="459"/>
      <c r="H100" s="468" t="s">
        <v>739</v>
      </c>
      <c r="I100" s="468"/>
      <c r="J100" s="468"/>
      <c r="K100" s="468"/>
      <c r="L100" s="468"/>
    </row>
    <row r="101" spans="3:12" ht="12.75">
      <c r="C101" s="293"/>
      <c r="D101" s="293"/>
      <c r="E101" s="293"/>
      <c r="F101" s="293"/>
      <c r="G101" s="293"/>
      <c r="H101" s="294"/>
      <c r="I101" s="294"/>
      <c r="J101" s="294"/>
      <c r="K101" s="294"/>
      <c r="L101" s="294"/>
    </row>
    <row r="102" spans="1:12" ht="12.75">
      <c r="A102">
        <v>14</v>
      </c>
      <c r="B102" s="459" t="s">
        <v>754</v>
      </c>
      <c r="C102" s="459"/>
      <c r="D102" s="459"/>
      <c r="E102" s="459"/>
      <c r="F102" s="459"/>
      <c r="G102" s="459"/>
      <c r="H102" s="468"/>
      <c r="I102" s="468"/>
      <c r="J102" s="468"/>
      <c r="K102" s="468"/>
      <c r="L102" s="468"/>
    </row>
    <row r="103" spans="2:12" ht="12.75">
      <c r="B103" s="459" t="s">
        <v>755</v>
      </c>
      <c r="C103" s="459"/>
      <c r="D103" s="459"/>
      <c r="E103" s="459"/>
      <c r="F103" s="459"/>
      <c r="G103" s="459"/>
      <c r="H103" s="468" t="s">
        <v>756</v>
      </c>
      <c r="I103" s="468"/>
      <c r="J103" s="468"/>
      <c r="K103" s="468"/>
      <c r="L103" s="468"/>
    </row>
    <row r="104" spans="2:12" ht="12.75">
      <c r="B104" s="459" t="s">
        <v>757</v>
      </c>
      <c r="C104" s="459"/>
      <c r="D104" s="459"/>
      <c r="E104" s="459"/>
      <c r="F104" s="459"/>
      <c r="G104" s="459"/>
      <c r="H104" s="468"/>
      <c r="I104" s="468"/>
      <c r="J104" s="468"/>
      <c r="K104" s="468"/>
      <c r="L104" s="468"/>
    </row>
    <row r="105" spans="8:12" ht="12.75">
      <c r="H105" s="294"/>
      <c r="I105" s="294"/>
      <c r="J105" s="294"/>
      <c r="K105" s="294"/>
      <c r="L105" s="294"/>
    </row>
    <row r="106" spans="2:12" ht="12.75">
      <c r="B106" t="s">
        <v>677</v>
      </c>
      <c r="C106" s="459" t="s">
        <v>758</v>
      </c>
      <c r="D106" s="459"/>
      <c r="E106" s="459"/>
      <c r="F106" s="459"/>
      <c r="G106" s="459"/>
      <c r="H106" s="468"/>
      <c r="I106" s="468"/>
      <c r="J106" s="468"/>
      <c r="K106" s="468"/>
      <c r="L106" s="468"/>
    </row>
    <row r="107" spans="3:12" ht="12.75">
      <c r="C107" s="293"/>
      <c r="D107" s="293"/>
      <c r="E107" s="293"/>
      <c r="F107" s="293"/>
      <c r="G107" s="293"/>
      <c r="H107" s="294"/>
      <c r="I107" s="294"/>
      <c r="J107" s="294"/>
      <c r="K107" s="294"/>
      <c r="L107" s="294"/>
    </row>
    <row r="108" spans="2:12" ht="12.75">
      <c r="B108" t="s">
        <v>681</v>
      </c>
      <c r="C108" s="459" t="s">
        <v>759</v>
      </c>
      <c r="D108" s="459"/>
      <c r="E108" s="459"/>
      <c r="F108" s="459"/>
      <c r="G108" s="459"/>
      <c r="H108" s="468"/>
      <c r="I108" s="468"/>
      <c r="J108" s="468"/>
      <c r="K108" s="468"/>
      <c r="L108" s="468"/>
    </row>
    <row r="109" spans="3:12" ht="12.75">
      <c r="C109" s="293"/>
      <c r="D109" s="293"/>
      <c r="E109" s="293"/>
      <c r="F109" s="293"/>
      <c r="G109" s="293"/>
      <c r="H109" s="294"/>
      <c r="I109" s="294"/>
      <c r="J109" s="294"/>
      <c r="K109" s="294"/>
      <c r="L109" s="294"/>
    </row>
    <row r="110" spans="2:12" ht="12.75">
      <c r="B110" t="s">
        <v>702</v>
      </c>
      <c r="C110" s="459" t="s">
        <v>760</v>
      </c>
      <c r="D110" s="459"/>
      <c r="E110" s="459"/>
      <c r="F110" s="459"/>
      <c r="G110" s="459"/>
      <c r="H110" s="468"/>
      <c r="I110" s="468"/>
      <c r="J110" s="468"/>
      <c r="K110" s="468"/>
      <c r="L110" s="468"/>
    </row>
    <row r="111" spans="3:12" ht="12.75">
      <c r="C111" s="293"/>
      <c r="D111" s="293"/>
      <c r="E111" s="293"/>
      <c r="F111" s="293"/>
      <c r="G111" s="293"/>
      <c r="H111" s="294"/>
      <c r="I111" s="294"/>
      <c r="J111" s="294"/>
      <c r="K111" s="294"/>
      <c r="L111" s="294"/>
    </row>
    <row r="112" spans="2:12" ht="12.75">
      <c r="B112" t="s">
        <v>718</v>
      </c>
      <c r="C112" s="459" t="s">
        <v>761</v>
      </c>
      <c r="D112" s="459"/>
      <c r="E112" s="459"/>
      <c r="F112" s="459"/>
      <c r="G112" s="459"/>
      <c r="H112" s="468"/>
      <c r="I112" s="468"/>
      <c r="J112" s="468"/>
      <c r="K112" s="468"/>
      <c r="L112" s="468"/>
    </row>
    <row r="113" spans="3:12" ht="12.75">
      <c r="C113" s="459" t="s">
        <v>762</v>
      </c>
      <c r="D113" s="459"/>
      <c r="E113" s="459"/>
      <c r="F113" s="459"/>
      <c r="G113" s="459"/>
      <c r="H113" s="468"/>
      <c r="I113" s="468"/>
      <c r="J113" s="468"/>
      <c r="K113" s="468"/>
      <c r="L113" s="468"/>
    </row>
    <row r="114" spans="3:12" ht="12.75">
      <c r="C114" s="459" t="s">
        <v>763</v>
      </c>
      <c r="D114" s="459"/>
      <c r="E114" s="459"/>
      <c r="F114" s="459"/>
      <c r="G114" s="459"/>
      <c r="H114" s="468"/>
      <c r="I114" s="468"/>
      <c r="J114" s="468"/>
      <c r="K114" s="468"/>
      <c r="L114" s="468"/>
    </row>
    <row r="115" spans="3:12" ht="12.75">
      <c r="C115" s="293"/>
      <c r="D115" s="293"/>
      <c r="E115" s="293"/>
      <c r="F115" s="293"/>
      <c r="G115" s="293"/>
      <c r="H115" s="294"/>
      <c r="I115" s="294"/>
      <c r="J115" s="294"/>
      <c r="K115" s="294"/>
      <c r="L115" s="294"/>
    </row>
    <row r="116" spans="3:12" ht="12.75">
      <c r="C116" t="s">
        <v>764</v>
      </c>
      <c r="D116" s="459" t="s">
        <v>765</v>
      </c>
      <c r="E116" s="459"/>
      <c r="F116" s="459"/>
      <c r="G116" s="459"/>
      <c r="H116" s="468" t="s">
        <v>679</v>
      </c>
      <c r="I116" s="468"/>
      <c r="J116" s="468"/>
      <c r="K116" s="468"/>
      <c r="L116" s="468"/>
    </row>
    <row r="117" spans="4:12" ht="12.75">
      <c r="D117" s="459" t="s">
        <v>766</v>
      </c>
      <c r="E117" s="459"/>
      <c r="F117" s="459"/>
      <c r="G117" s="459"/>
      <c r="H117" s="468"/>
      <c r="I117" s="468"/>
      <c r="J117" s="468"/>
      <c r="K117" s="468"/>
      <c r="L117" s="468"/>
    </row>
    <row r="118" spans="4:12" ht="12.75">
      <c r="D118" s="459" t="s">
        <v>767</v>
      </c>
      <c r="E118" s="459"/>
      <c r="F118" s="459"/>
      <c r="G118" s="459"/>
      <c r="H118" s="468"/>
      <c r="I118" s="468"/>
      <c r="J118" s="468"/>
      <c r="K118" s="468"/>
      <c r="L118" s="468"/>
    </row>
    <row r="119" spans="4:12" ht="12.75">
      <c r="D119" s="293"/>
      <c r="E119" s="293"/>
      <c r="F119" s="293"/>
      <c r="G119" s="293"/>
      <c r="H119" s="294"/>
      <c r="I119" s="294"/>
      <c r="J119" s="294"/>
      <c r="K119" s="294"/>
      <c r="L119" s="294"/>
    </row>
    <row r="120" spans="3:12" ht="12.75">
      <c r="C120" t="s">
        <v>768</v>
      </c>
      <c r="D120" s="459" t="s">
        <v>769</v>
      </c>
      <c r="E120" s="459"/>
      <c r="F120" s="459"/>
      <c r="G120" s="459"/>
      <c r="H120" s="468" t="s">
        <v>679</v>
      </c>
      <c r="I120" s="468"/>
      <c r="J120" s="468"/>
      <c r="K120" s="468"/>
      <c r="L120" s="468"/>
    </row>
    <row r="121" spans="4:12" ht="12.75">
      <c r="D121" s="293"/>
      <c r="E121" s="293"/>
      <c r="F121" s="293"/>
      <c r="G121" s="293"/>
      <c r="H121" s="294"/>
      <c r="I121" s="294"/>
      <c r="J121" s="294"/>
      <c r="K121" s="294"/>
      <c r="L121" s="294"/>
    </row>
    <row r="122" spans="3:12" ht="12.75">
      <c r="C122" t="s">
        <v>770</v>
      </c>
      <c r="D122" s="459" t="s">
        <v>771</v>
      </c>
      <c r="E122" s="459"/>
      <c r="F122" s="459"/>
      <c r="G122" s="459"/>
      <c r="H122" s="468" t="s">
        <v>739</v>
      </c>
      <c r="I122" s="468"/>
      <c r="J122" s="468"/>
      <c r="K122" s="468"/>
      <c r="L122" s="468"/>
    </row>
    <row r="123" spans="4:12" ht="12.75">
      <c r="D123" s="459" t="s">
        <v>772</v>
      </c>
      <c r="E123" s="459"/>
      <c r="F123" s="459"/>
      <c r="G123" s="459"/>
      <c r="H123" s="468"/>
      <c r="I123" s="468"/>
      <c r="J123" s="468"/>
      <c r="K123" s="468"/>
      <c r="L123" s="468"/>
    </row>
    <row r="124" spans="4:12" ht="12.75">
      <c r="D124" s="293"/>
      <c r="E124" s="293"/>
      <c r="F124" s="293"/>
      <c r="G124" s="293"/>
      <c r="H124" s="294"/>
      <c r="I124" s="294"/>
      <c r="J124" s="294"/>
      <c r="K124" s="294"/>
      <c r="L124" s="294"/>
    </row>
    <row r="125" spans="2:12" ht="12.75">
      <c r="B125" t="s">
        <v>752</v>
      </c>
      <c r="C125" s="459" t="s">
        <v>773</v>
      </c>
      <c r="D125" s="459"/>
      <c r="E125" s="459"/>
      <c r="F125" s="459"/>
      <c r="G125" s="459"/>
      <c r="H125" s="468" t="s">
        <v>756</v>
      </c>
      <c r="I125" s="468"/>
      <c r="J125" s="468"/>
      <c r="K125" s="468"/>
      <c r="L125" s="468"/>
    </row>
    <row r="126" spans="3:12" ht="12.75">
      <c r="C126" s="293"/>
      <c r="D126" s="293"/>
      <c r="E126" s="293"/>
      <c r="F126" s="293"/>
      <c r="G126" s="293"/>
      <c r="H126" s="294"/>
      <c r="I126" s="294"/>
      <c r="J126" s="294"/>
      <c r="K126" s="294"/>
      <c r="L126" s="294"/>
    </row>
    <row r="127" spans="2:12" ht="12.75">
      <c r="B127" t="s">
        <v>774</v>
      </c>
      <c r="C127" s="459" t="s">
        <v>775</v>
      </c>
      <c r="D127" s="459"/>
      <c r="E127" s="459"/>
      <c r="F127" s="459"/>
      <c r="G127" s="459"/>
      <c r="H127" s="468" t="s">
        <v>756</v>
      </c>
      <c r="I127" s="468"/>
      <c r="J127" s="468"/>
      <c r="K127" s="468"/>
      <c r="L127" s="468"/>
    </row>
    <row r="128" spans="3:12" ht="12.75">
      <c r="C128" s="293"/>
      <c r="D128" s="293"/>
      <c r="E128" s="293"/>
      <c r="F128" s="293"/>
      <c r="G128" s="293"/>
      <c r="H128" s="294"/>
      <c r="I128" s="294"/>
      <c r="J128" s="294"/>
      <c r="K128" s="294"/>
      <c r="L128" s="294"/>
    </row>
    <row r="129" spans="1:12" ht="12.75">
      <c r="A129">
        <v>15</v>
      </c>
      <c r="B129" s="459" t="s">
        <v>776</v>
      </c>
      <c r="C129" s="459"/>
      <c r="D129" s="459"/>
      <c r="E129" s="459"/>
      <c r="F129" s="459"/>
      <c r="G129" s="459"/>
      <c r="H129" s="468"/>
      <c r="I129" s="468"/>
      <c r="J129" s="468"/>
      <c r="K129" s="468"/>
      <c r="L129" s="468"/>
    </row>
    <row r="130" spans="2:12" ht="12.75">
      <c r="B130" s="293"/>
      <c r="C130" s="293"/>
      <c r="D130" s="293"/>
      <c r="E130" s="293"/>
      <c r="F130" s="293"/>
      <c r="G130" s="293"/>
      <c r="H130" s="294"/>
      <c r="I130" s="294"/>
      <c r="J130" s="294"/>
      <c r="K130" s="294"/>
      <c r="L130" s="294"/>
    </row>
    <row r="131" spans="2:12" ht="12.75">
      <c r="B131" s="194" t="s">
        <v>998</v>
      </c>
      <c r="C131" s="298" t="s">
        <v>777</v>
      </c>
      <c r="D131" s="299"/>
      <c r="E131" s="293"/>
      <c r="F131" s="293"/>
      <c r="G131" s="293"/>
      <c r="H131" s="468"/>
      <c r="I131" s="468"/>
      <c r="J131" s="468"/>
      <c r="K131" s="468"/>
      <c r="L131" s="468"/>
    </row>
    <row r="132" spans="2:12" ht="12.75">
      <c r="B132" s="298" t="s">
        <v>1002</v>
      </c>
      <c r="C132" s="194" t="s">
        <v>778</v>
      </c>
      <c r="D132" s="299"/>
      <c r="E132" s="293"/>
      <c r="F132" s="293"/>
      <c r="G132" s="293"/>
      <c r="H132" s="468"/>
      <c r="I132" s="468"/>
      <c r="J132" s="468"/>
      <c r="K132" s="468"/>
      <c r="L132" s="468"/>
    </row>
    <row r="133" spans="2:12" ht="12.75">
      <c r="B133" s="298" t="s">
        <v>1000</v>
      </c>
      <c r="C133" s="298" t="s">
        <v>779</v>
      </c>
      <c r="D133" s="299"/>
      <c r="E133" s="293"/>
      <c r="F133" s="293"/>
      <c r="G133" s="293"/>
      <c r="H133" s="468"/>
      <c r="I133" s="468"/>
      <c r="J133" s="468"/>
      <c r="K133" s="468"/>
      <c r="L133" s="468"/>
    </row>
    <row r="134" spans="2:12" ht="12.75">
      <c r="B134" s="298" t="s">
        <v>1003</v>
      </c>
      <c r="C134" s="298">
        <v>35</v>
      </c>
      <c r="D134" s="299"/>
      <c r="E134" s="293"/>
      <c r="F134" s="293"/>
      <c r="G134" s="293"/>
      <c r="H134" s="468"/>
      <c r="I134" s="468"/>
      <c r="J134" s="468"/>
      <c r="K134" s="468"/>
      <c r="L134" s="468"/>
    </row>
    <row r="135" spans="2:12" ht="12.75">
      <c r="B135" s="298" t="s">
        <v>1004</v>
      </c>
      <c r="C135" s="298" t="s">
        <v>780</v>
      </c>
      <c r="D135" s="299"/>
      <c r="E135" s="293"/>
      <c r="F135" s="293"/>
      <c r="G135" s="293"/>
      <c r="H135" s="468"/>
      <c r="I135" s="468"/>
      <c r="J135" s="468"/>
      <c r="K135" s="468"/>
      <c r="L135" s="468"/>
    </row>
    <row r="136" spans="2:12" ht="12.75">
      <c r="B136" s="298" t="s">
        <v>1005</v>
      </c>
      <c r="C136" s="298" t="s">
        <v>781</v>
      </c>
      <c r="D136" s="299"/>
      <c r="E136" s="293"/>
      <c r="F136" s="293"/>
      <c r="G136" s="293"/>
      <c r="H136" s="468"/>
      <c r="I136" s="468"/>
      <c r="J136" s="468"/>
      <c r="K136" s="468"/>
      <c r="L136" s="468"/>
    </row>
    <row r="137" spans="2:12" ht="12.75">
      <c r="B137" s="298" t="s">
        <v>1006</v>
      </c>
      <c r="C137" s="298" t="s">
        <v>782</v>
      </c>
      <c r="D137" s="299"/>
      <c r="E137" s="293"/>
      <c r="F137" s="293"/>
      <c r="G137" s="293"/>
      <c r="H137" s="468"/>
      <c r="I137" s="468"/>
      <c r="J137" s="468"/>
      <c r="K137" s="468"/>
      <c r="L137" s="468"/>
    </row>
    <row r="138" spans="2:12" ht="12.75">
      <c r="B138" s="298" t="s">
        <v>1007</v>
      </c>
      <c r="C138" s="298" t="s">
        <v>783</v>
      </c>
      <c r="D138" s="299"/>
      <c r="E138" s="293"/>
      <c r="F138" s="293"/>
      <c r="G138" s="293"/>
      <c r="H138" s="468"/>
      <c r="I138" s="468"/>
      <c r="J138" s="468"/>
      <c r="K138" s="468"/>
      <c r="L138" s="468"/>
    </row>
    <row r="139" spans="2:12" ht="12.75">
      <c r="B139" s="298" t="s">
        <v>1008</v>
      </c>
      <c r="C139" s="298" t="s">
        <v>784</v>
      </c>
      <c r="D139" s="299"/>
      <c r="E139" s="293"/>
      <c r="F139" s="293"/>
      <c r="G139" s="293"/>
      <c r="H139" s="468"/>
      <c r="I139" s="468"/>
      <c r="J139" s="468"/>
      <c r="K139" s="468"/>
      <c r="L139" s="468"/>
    </row>
    <row r="140" spans="2:12" ht="12.75">
      <c r="B140" s="298" t="s">
        <v>1009</v>
      </c>
      <c r="C140" s="298" t="s">
        <v>785</v>
      </c>
      <c r="D140" s="299"/>
      <c r="E140" s="293"/>
      <c r="F140" s="293"/>
      <c r="G140" s="293"/>
      <c r="H140" s="468"/>
      <c r="I140" s="468"/>
      <c r="J140" s="468"/>
      <c r="K140" s="468"/>
      <c r="L140" s="468"/>
    </row>
    <row r="141" spans="2:12" ht="12.75">
      <c r="B141" s="298" t="s">
        <v>1010</v>
      </c>
      <c r="C141" s="298" t="s">
        <v>786</v>
      </c>
      <c r="D141" s="299"/>
      <c r="E141" s="293"/>
      <c r="F141" s="293"/>
      <c r="G141" s="293"/>
      <c r="H141" s="468"/>
      <c r="I141" s="468"/>
      <c r="J141" s="468"/>
      <c r="K141" s="468"/>
      <c r="L141" s="468"/>
    </row>
    <row r="142" spans="2:12" ht="12.75">
      <c r="B142" s="298" t="s">
        <v>1011</v>
      </c>
      <c r="C142" s="298" t="s">
        <v>787</v>
      </c>
      <c r="D142" s="299"/>
      <c r="E142" s="293"/>
      <c r="F142" s="293"/>
      <c r="G142" s="293"/>
      <c r="H142" s="468"/>
      <c r="I142" s="468"/>
      <c r="J142" s="468"/>
      <c r="K142" s="468"/>
      <c r="L142" s="468"/>
    </row>
    <row r="143" spans="2:12" ht="12.75">
      <c r="B143" s="293"/>
      <c r="C143" s="293"/>
      <c r="D143" s="293"/>
      <c r="E143" s="293"/>
      <c r="F143" s="293"/>
      <c r="G143" s="293"/>
      <c r="H143" s="294"/>
      <c r="I143" s="294"/>
      <c r="J143" s="294"/>
      <c r="K143" s="294"/>
      <c r="L143" s="294"/>
    </row>
    <row r="144" spans="2:12" ht="12.75">
      <c r="B144" t="s">
        <v>677</v>
      </c>
      <c r="C144" s="459" t="s">
        <v>788</v>
      </c>
      <c r="D144" s="459"/>
      <c r="E144" s="459"/>
      <c r="F144" s="459"/>
      <c r="G144" s="459"/>
      <c r="H144" s="468" t="s">
        <v>739</v>
      </c>
      <c r="I144" s="468"/>
      <c r="J144" s="468"/>
      <c r="K144" s="468"/>
      <c r="L144" s="468"/>
    </row>
    <row r="145" spans="3:12" ht="12.75">
      <c r="C145" s="459" t="s">
        <v>789</v>
      </c>
      <c r="D145" s="459"/>
      <c r="E145" s="459"/>
      <c r="F145" s="459"/>
      <c r="G145" s="459"/>
      <c r="H145" s="468"/>
      <c r="I145" s="468"/>
      <c r="J145" s="468"/>
      <c r="K145" s="468"/>
      <c r="L145" s="468"/>
    </row>
    <row r="146" spans="3:12" ht="12.75">
      <c r="C146" s="459" t="s">
        <v>790</v>
      </c>
      <c r="D146" s="459"/>
      <c r="E146" s="459"/>
      <c r="F146" s="459"/>
      <c r="G146" s="459"/>
      <c r="H146" s="468"/>
      <c r="I146" s="468"/>
      <c r="J146" s="468"/>
      <c r="K146" s="468"/>
      <c r="L146" s="468"/>
    </row>
    <row r="147" spans="3:12" ht="12.75">
      <c r="C147" s="293"/>
      <c r="D147" s="293"/>
      <c r="E147" s="293"/>
      <c r="F147" s="293"/>
      <c r="G147" s="293"/>
      <c r="H147" s="468"/>
      <c r="I147" s="468"/>
      <c r="J147" s="468"/>
      <c r="K147" s="468"/>
      <c r="L147" s="468"/>
    </row>
    <row r="148" spans="2:12" ht="12.75">
      <c r="B148" t="s">
        <v>681</v>
      </c>
      <c r="C148" s="459" t="s">
        <v>791</v>
      </c>
      <c r="D148" s="459"/>
      <c r="E148" s="459"/>
      <c r="F148" s="459"/>
      <c r="G148" s="459"/>
      <c r="H148" s="468" t="s">
        <v>739</v>
      </c>
      <c r="I148" s="468"/>
      <c r="J148" s="468"/>
      <c r="K148" s="468"/>
      <c r="L148" s="468"/>
    </row>
    <row r="149" spans="3:12" ht="12.75">
      <c r="C149" s="293"/>
      <c r="D149" s="293"/>
      <c r="E149" s="293"/>
      <c r="F149" s="293"/>
      <c r="G149" s="293"/>
      <c r="H149" s="294"/>
      <c r="I149" s="294"/>
      <c r="J149" s="294"/>
      <c r="K149" s="294"/>
      <c r="L149" s="294"/>
    </row>
    <row r="150" spans="1:12" ht="12.75">
      <c r="A150">
        <v>16</v>
      </c>
      <c r="B150" t="s">
        <v>677</v>
      </c>
      <c r="C150" s="459" t="s">
        <v>792</v>
      </c>
      <c r="D150" s="459"/>
      <c r="E150" s="459"/>
      <c r="F150" s="459"/>
      <c r="G150" s="459"/>
      <c r="H150" s="468" t="s">
        <v>739</v>
      </c>
      <c r="I150" s="468"/>
      <c r="J150" s="468"/>
      <c r="K150" s="468"/>
      <c r="L150" s="468"/>
    </row>
    <row r="151" spans="3:12" ht="12.75">
      <c r="C151" s="459" t="s">
        <v>793</v>
      </c>
      <c r="D151" s="459"/>
      <c r="E151" s="459"/>
      <c r="F151" s="459"/>
      <c r="G151" s="459"/>
      <c r="H151" s="468"/>
      <c r="I151" s="468"/>
      <c r="J151" s="468"/>
      <c r="K151" s="468"/>
      <c r="L151" s="468"/>
    </row>
    <row r="152" spans="3:12" ht="12.75">
      <c r="C152" s="459" t="s">
        <v>794</v>
      </c>
      <c r="D152" s="459"/>
      <c r="E152" s="459"/>
      <c r="F152" s="459"/>
      <c r="G152" s="459"/>
      <c r="H152" s="468"/>
      <c r="I152" s="468"/>
      <c r="J152" s="468"/>
      <c r="K152" s="468"/>
      <c r="L152" s="468"/>
    </row>
    <row r="153" spans="3:12" ht="12.75">
      <c r="C153" s="293"/>
      <c r="D153" s="293"/>
      <c r="E153" s="293"/>
      <c r="F153" s="293"/>
      <c r="G153" s="293"/>
      <c r="H153" s="294"/>
      <c r="I153" s="294"/>
      <c r="J153" s="294"/>
      <c r="K153" s="294"/>
      <c r="L153" s="294"/>
    </row>
    <row r="154" spans="2:12" ht="12.75">
      <c r="B154" t="s">
        <v>681</v>
      </c>
      <c r="C154" s="459" t="s">
        <v>795</v>
      </c>
      <c r="D154" s="459"/>
      <c r="E154" s="459"/>
      <c r="F154" s="459"/>
      <c r="G154" s="459"/>
      <c r="H154" s="468" t="s">
        <v>796</v>
      </c>
      <c r="I154" s="468"/>
      <c r="J154" s="468"/>
      <c r="K154" s="468"/>
      <c r="L154" s="468"/>
    </row>
    <row r="155" spans="3:12" ht="12.75">
      <c r="C155" s="459" t="s">
        <v>797</v>
      </c>
      <c r="D155" s="459"/>
      <c r="E155" s="459"/>
      <c r="F155" s="459"/>
      <c r="G155" s="459"/>
      <c r="H155" s="468"/>
      <c r="I155" s="468"/>
      <c r="J155" s="468"/>
      <c r="K155" s="468"/>
      <c r="L155" s="468"/>
    </row>
    <row r="156" spans="3:12" ht="12.75">
      <c r="C156" s="459" t="s">
        <v>798</v>
      </c>
      <c r="D156" s="459"/>
      <c r="E156" s="459"/>
      <c r="F156" s="459"/>
      <c r="G156" s="459"/>
      <c r="H156" s="468"/>
      <c r="I156" s="468"/>
      <c r="J156" s="468"/>
      <c r="K156" s="468"/>
      <c r="L156" s="468"/>
    </row>
    <row r="157" spans="3:12" ht="12.75">
      <c r="C157" s="459" t="s">
        <v>799</v>
      </c>
      <c r="D157" s="459"/>
      <c r="E157" s="459"/>
      <c r="F157" s="459"/>
      <c r="G157" s="459"/>
      <c r="H157" s="468"/>
      <c r="I157" s="468"/>
      <c r="J157" s="468"/>
      <c r="K157" s="468"/>
      <c r="L157" s="468"/>
    </row>
    <row r="158" spans="3:12" ht="12.75">
      <c r="C158" s="459" t="s">
        <v>800</v>
      </c>
      <c r="D158" s="459"/>
      <c r="E158" s="459"/>
      <c r="F158" s="459"/>
      <c r="G158" s="459"/>
      <c r="H158" s="468"/>
      <c r="I158" s="468"/>
      <c r="J158" s="468"/>
      <c r="K158" s="468"/>
      <c r="L158" s="468"/>
    </row>
    <row r="159" spans="3:12" ht="12.75">
      <c r="C159" s="293"/>
      <c r="D159" s="293"/>
      <c r="E159" s="293"/>
      <c r="F159" s="293"/>
      <c r="G159" s="293"/>
      <c r="H159" s="294"/>
      <c r="I159" s="294"/>
      <c r="J159" s="294"/>
      <c r="K159" s="294"/>
      <c r="L159" s="294"/>
    </row>
    <row r="160" spans="1:12" ht="12.75">
      <c r="A160">
        <v>17</v>
      </c>
      <c r="B160" s="459" t="s">
        <v>801</v>
      </c>
      <c r="C160" s="459"/>
      <c r="D160" s="459"/>
      <c r="E160" s="459"/>
      <c r="F160" s="459"/>
      <c r="G160" s="459"/>
      <c r="H160" s="468"/>
      <c r="I160" s="468"/>
      <c r="J160" s="468"/>
      <c r="K160" s="468"/>
      <c r="L160" s="468"/>
    </row>
    <row r="161" spans="2:12" ht="12.75">
      <c r="B161" s="78"/>
      <c r="C161" s="78"/>
      <c r="D161" s="78"/>
      <c r="E161" s="78"/>
      <c r="F161" s="78"/>
      <c r="G161" s="78"/>
      <c r="H161" s="294"/>
      <c r="I161" s="294"/>
      <c r="J161" s="294"/>
      <c r="K161" s="294"/>
      <c r="L161" s="294"/>
    </row>
    <row r="162" spans="2:12" ht="12.75">
      <c r="B162" t="s">
        <v>677</v>
      </c>
      <c r="C162" s="459" t="s">
        <v>802</v>
      </c>
      <c r="D162" s="459"/>
      <c r="E162" s="459"/>
      <c r="F162" s="459"/>
      <c r="G162" s="459"/>
      <c r="H162" s="468" t="s">
        <v>739</v>
      </c>
      <c r="I162" s="468"/>
      <c r="J162" s="468"/>
      <c r="K162" s="468"/>
      <c r="L162" s="468"/>
    </row>
    <row r="163" spans="3:12" ht="12.75">
      <c r="C163" s="293"/>
      <c r="D163" s="293"/>
      <c r="E163" s="293"/>
      <c r="F163" s="293"/>
      <c r="G163" s="293"/>
      <c r="H163" s="294"/>
      <c r="I163" s="294"/>
      <c r="J163" s="294"/>
      <c r="K163" s="294"/>
      <c r="L163" s="294"/>
    </row>
    <row r="164" spans="2:12" ht="12.75">
      <c r="B164" t="s">
        <v>681</v>
      </c>
      <c r="C164" s="459" t="s">
        <v>803</v>
      </c>
      <c r="D164" s="459"/>
      <c r="E164" s="459"/>
      <c r="F164" s="459"/>
      <c r="G164" s="459"/>
      <c r="H164" s="468" t="s">
        <v>739</v>
      </c>
      <c r="I164" s="468"/>
      <c r="J164" s="468"/>
      <c r="K164" s="468"/>
      <c r="L164" s="468"/>
    </row>
    <row r="165" spans="3:12" ht="12.75">
      <c r="C165" s="293"/>
      <c r="D165" s="293"/>
      <c r="E165" s="293"/>
      <c r="F165" s="293"/>
      <c r="G165" s="293"/>
      <c r="H165" s="294"/>
      <c r="I165" s="294"/>
      <c r="J165" s="294"/>
      <c r="K165" s="294"/>
      <c r="L165" s="294"/>
    </row>
    <row r="166" spans="2:12" ht="12.75">
      <c r="B166" t="s">
        <v>702</v>
      </c>
      <c r="C166" s="459" t="s">
        <v>804</v>
      </c>
      <c r="D166" s="459"/>
      <c r="E166" s="459"/>
      <c r="F166" s="459"/>
      <c r="G166" s="459"/>
      <c r="H166" s="468" t="s">
        <v>739</v>
      </c>
      <c r="I166" s="468"/>
      <c r="J166" s="468"/>
      <c r="K166" s="468"/>
      <c r="L166" s="468"/>
    </row>
    <row r="167" spans="3:12" ht="12.75">
      <c r="C167" s="459" t="s">
        <v>805</v>
      </c>
      <c r="D167" s="459"/>
      <c r="E167" s="459"/>
      <c r="F167" s="459"/>
      <c r="G167" s="459"/>
      <c r="H167" s="468"/>
      <c r="I167" s="468"/>
      <c r="J167" s="468"/>
      <c r="K167" s="468"/>
      <c r="L167" s="468"/>
    </row>
    <row r="168" spans="3:12" ht="12.75">
      <c r="C168" s="293"/>
      <c r="D168" s="293"/>
      <c r="E168" s="293"/>
      <c r="F168" s="293"/>
      <c r="G168" s="293"/>
      <c r="H168" s="294"/>
      <c r="I168" s="294"/>
      <c r="J168" s="294"/>
      <c r="K168" s="294"/>
      <c r="L168" s="294"/>
    </row>
    <row r="169" spans="2:12" ht="12.75">
      <c r="B169" t="s">
        <v>718</v>
      </c>
      <c r="C169" s="459" t="s">
        <v>806</v>
      </c>
      <c r="D169" s="459"/>
      <c r="E169" s="459"/>
      <c r="F169" s="459"/>
      <c r="G169" s="459"/>
      <c r="H169" s="468"/>
      <c r="I169" s="468"/>
      <c r="J169" s="468"/>
      <c r="K169" s="468"/>
      <c r="L169" s="468"/>
    </row>
    <row r="170" spans="3:12" ht="12.75">
      <c r="C170" s="293"/>
      <c r="D170" s="293"/>
      <c r="E170" s="293"/>
      <c r="F170" s="293"/>
      <c r="G170" s="293"/>
      <c r="H170" s="294"/>
      <c r="I170" s="294"/>
      <c r="J170" s="294"/>
      <c r="K170" s="294"/>
      <c r="L170" s="294"/>
    </row>
    <row r="171" spans="3:12" ht="12.75">
      <c r="C171" t="s">
        <v>764</v>
      </c>
      <c r="D171" s="459" t="s">
        <v>807</v>
      </c>
      <c r="E171" s="459"/>
      <c r="F171" s="459"/>
      <c r="G171" s="459"/>
      <c r="H171" s="468" t="s">
        <v>739</v>
      </c>
      <c r="I171" s="468"/>
      <c r="J171" s="468"/>
      <c r="K171" s="468"/>
      <c r="L171" s="468"/>
    </row>
    <row r="172" spans="4:12" ht="12.75">
      <c r="D172" s="293"/>
      <c r="E172" s="293"/>
      <c r="F172" s="293"/>
      <c r="G172" s="293"/>
      <c r="H172" s="294"/>
      <c r="I172" s="294"/>
      <c r="J172" s="294"/>
      <c r="K172" s="294"/>
      <c r="L172" s="294"/>
    </row>
    <row r="173" spans="3:12" ht="12.75">
      <c r="C173" t="s">
        <v>768</v>
      </c>
      <c r="D173" s="459" t="s">
        <v>808</v>
      </c>
      <c r="E173" s="459"/>
      <c r="F173" s="459"/>
      <c r="G173" s="459"/>
      <c r="H173" s="468" t="s">
        <v>739</v>
      </c>
      <c r="I173" s="468"/>
      <c r="J173" s="468"/>
      <c r="K173" s="468"/>
      <c r="L173" s="468"/>
    </row>
    <row r="174" spans="4:12" ht="12.75">
      <c r="D174" s="293"/>
      <c r="E174" s="293"/>
      <c r="F174" s="293"/>
      <c r="G174" s="293"/>
      <c r="H174" s="294"/>
      <c r="I174" s="294"/>
      <c r="J174" s="294"/>
      <c r="K174" s="294"/>
      <c r="L174" s="294"/>
    </row>
    <row r="175" spans="2:12" ht="12.75">
      <c r="B175" t="s">
        <v>752</v>
      </c>
      <c r="C175" t="s">
        <v>764</v>
      </c>
      <c r="D175" s="459" t="s">
        <v>809</v>
      </c>
      <c r="E175" s="459"/>
      <c r="F175" s="459"/>
      <c r="G175" s="459"/>
      <c r="H175" s="468" t="s">
        <v>739</v>
      </c>
      <c r="I175" s="468"/>
      <c r="J175" s="468"/>
      <c r="K175" s="468"/>
      <c r="L175" s="468"/>
    </row>
    <row r="176" spans="4:12" ht="12.75">
      <c r="D176" s="459" t="s">
        <v>810</v>
      </c>
      <c r="E176" s="459"/>
      <c r="F176" s="459"/>
      <c r="G176" s="459"/>
      <c r="H176" s="468"/>
      <c r="I176" s="468"/>
      <c r="J176" s="468"/>
      <c r="K176" s="468"/>
      <c r="L176" s="468"/>
    </row>
    <row r="177" spans="4:12" ht="12.75">
      <c r="D177" s="293"/>
      <c r="E177" s="293"/>
      <c r="F177" s="293"/>
      <c r="G177" s="293"/>
      <c r="H177" s="294"/>
      <c r="I177" s="294"/>
      <c r="J177" s="294"/>
      <c r="K177" s="294"/>
      <c r="L177" s="294"/>
    </row>
    <row r="178" spans="3:12" ht="12.75">
      <c r="C178" t="s">
        <v>768</v>
      </c>
      <c r="D178" s="459" t="s">
        <v>811</v>
      </c>
      <c r="E178" s="459"/>
      <c r="F178" s="459"/>
      <c r="G178" s="459"/>
      <c r="H178" s="468" t="s">
        <v>739</v>
      </c>
      <c r="I178" s="468"/>
      <c r="J178" s="468"/>
      <c r="K178" s="468"/>
      <c r="L178" s="468"/>
    </row>
    <row r="179" spans="4:12" ht="12.75">
      <c r="D179" s="293"/>
      <c r="E179" s="293"/>
      <c r="F179" s="293"/>
      <c r="G179" s="293"/>
      <c r="H179" s="294"/>
      <c r="I179" s="294"/>
      <c r="J179" s="294"/>
      <c r="K179" s="294"/>
      <c r="L179" s="294"/>
    </row>
    <row r="180" spans="3:12" ht="12.75">
      <c r="C180" t="s">
        <v>770</v>
      </c>
      <c r="D180" s="459" t="s">
        <v>812</v>
      </c>
      <c r="E180" s="459"/>
      <c r="F180" s="459"/>
      <c r="G180" s="459"/>
      <c r="H180" s="468"/>
      <c r="I180" s="468"/>
      <c r="J180" s="468"/>
      <c r="K180" s="468"/>
      <c r="L180" s="468"/>
    </row>
    <row r="181" spans="4:12" ht="12.75">
      <c r="D181" s="459" t="s">
        <v>813</v>
      </c>
      <c r="E181" s="459"/>
      <c r="F181" s="459"/>
      <c r="G181" s="459"/>
      <c r="H181" s="468" t="s">
        <v>739</v>
      </c>
      <c r="I181" s="468"/>
      <c r="J181" s="468"/>
      <c r="K181" s="468"/>
      <c r="L181" s="468"/>
    </row>
    <row r="182" spans="4:12" ht="12.75">
      <c r="D182" s="293"/>
      <c r="E182" s="293"/>
      <c r="F182" s="293"/>
      <c r="G182" s="293"/>
      <c r="H182" s="294"/>
      <c r="I182" s="294"/>
      <c r="J182" s="294"/>
      <c r="K182" s="294"/>
      <c r="L182" s="294"/>
    </row>
    <row r="183" spans="2:12" ht="12.75">
      <c r="B183" t="s">
        <v>774</v>
      </c>
      <c r="C183" s="459" t="s">
        <v>814</v>
      </c>
      <c r="D183" s="459"/>
      <c r="E183" s="459"/>
      <c r="F183" s="459"/>
      <c r="G183" s="459"/>
      <c r="H183" s="482" t="s">
        <v>739</v>
      </c>
      <c r="I183" s="482"/>
      <c r="J183" s="482"/>
      <c r="K183" s="482"/>
      <c r="L183" s="482"/>
    </row>
    <row r="184" spans="3:12" ht="12.75">
      <c r="C184" s="293"/>
      <c r="D184" s="293"/>
      <c r="E184" s="293"/>
      <c r="F184" s="293"/>
      <c r="G184" s="293"/>
      <c r="H184" s="294"/>
      <c r="I184" s="294"/>
      <c r="J184" s="294"/>
      <c r="K184" s="294"/>
      <c r="L184" s="294"/>
    </row>
    <row r="185" spans="2:12" ht="12.75">
      <c r="B185" t="s">
        <v>815</v>
      </c>
      <c r="C185" s="459" t="s">
        <v>816</v>
      </c>
      <c r="D185" s="459"/>
      <c r="E185" s="459"/>
      <c r="F185" s="459"/>
      <c r="G185" s="459"/>
      <c r="H185" s="468" t="s">
        <v>739</v>
      </c>
      <c r="I185" s="468"/>
      <c r="J185" s="468"/>
      <c r="K185" s="468"/>
      <c r="L185" s="468"/>
    </row>
    <row r="186" spans="3:12" ht="12.75">
      <c r="C186" s="459" t="s">
        <v>817</v>
      </c>
      <c r="D186" s="459"/>
      <c r="E186" s="459"/>
      <c r="F186" s="459"/>
      <c r="G186" s="459"/>
      <c r="H186" s="468"/>
      <c r="I186" s="468"/>
      <c r="J186" s="468"/>
      <c r="K186" s="468"/>
      <c r="L186" s="468"/>
    </row>
    <row r="187" spans="3:12" ht="12.75">
      <c r="C187" s="459" t="s">
        <v>818</v>
      </c>
      <c r="D187" s="459"/>
      <c r="E187" s="459"/>
      <c r="F187" s="459"/>
      <c r="G187" s="459"/>
      <c r="H187" s="468"/>
      <c r="I187" s="468"/>
      <c r="J187" s="468"/>
      <c r="K187" s="468"/>
      <c r="L187" s="468"/>
    </row>
    <row r="188" spans="3:12" ht="12.75">
      <c r="C188" s="293"/>
      <c r="D188" s="293"/>
      <c r="E188" s="293"/>
      <c r="F188" s="293"/>
      <c r="G188" s="293"/>
      <c r="H188" s="294"/>
      <c r="I188" s="294"/>
      <c r="J188" s="294"/>
      <c r="K188" s="294"/>
      <c r="L188" s="294"/>
    </row>
    <row r="189" spans="2:12" ht="12.75">
      <c r="B189" s="194" t="s">
        <v>819</v>
      </c>
      <c r="C189" s="194" t="s">
        <v>334</v>
      </c>
      <c r="D189" s="298" t="s">
        <v>820</v>
      </c>
      <c r="E189" s="194"/>
      <c r="H189" s="468" t="s">
        <v>821</v>
      </c>
      <c r="I189" s="468"/>
      <c r="J189" s="468"/>
      <c r="K189" s="468"/>
      <c r="L189" s="468"/>
    </row>
    <row r="190" spans="2:12" ht="12.75">
      <c r="B190" s="194"/>
      <c r="C190" s="194"/>
      <c r="D190" s="298" t="s">
        <v>822</v>
      </c>
      <c r="E190" s="194"/>
      <c r="H190" s="468"/>
      <c r="I190" s="468"/>
      <c r="J190" s="468"/>
      <c r="K190" s="468"/>
      <c r="L190" s="468"/>
    </row>
    <row r="191" spans="2:12" ht="12.75">
      <c r="B191" s="194"/>
      <c r="C191" s="194"/>
      <c r="D191" s="298" t="s">
        <v>823</v>
      </c>
      <c r="E191" s="194"/>
      <c r="H191" s="294"/>
      <c r="I191" s="294"/>
      <c r="J191" s="294"/>
      <c r="K191" s="294"/>
      <c r="L191" s="294"/>
    </row>
    <row r="192" spans="2:12" ht="12.75">
      <c r="B192" s="194"/>
      <c r="C192" s="194"/>
      <c r="D192" s="298" t="s">
        <v>824</v>
      </c>
      <c r="E192" s="194"/>
      <c r="H192" s="468"/>
      <c r="I192" s="468"/>
      <c r="J192" s="468"/>
      <c r="K192" s="468"/>
      <c r="L192" s="468"/>
    </row>
    <row r="193" spans="2:12" ht="12.75">
      <c r="B193" s="194"/>
      <c r="C193" s="194"/>
      <c r="D193" s="298" t="s">
        <v>825</v>
      </c>
      <c r="E193" s="194"/>
      <c r="H193" s="468"/>
      <c r="I193" s="468"/>
      <c r="J193" s="468"/>
      <c r="K193" s="468"/>
      <c r="L193" s="468"/>
    </row>
    <row r="194" spans="4:12" ht="12.75">
      <c r="D194" s="298" t="s">
        <v>826</v>
      </c>
      <c r="H194" s="468"/>
      <c r="I194" s="468"/>
      <c r="J194" s="468"/>
      <c r="K194" s="468"/>
      <c r="L194" s="468"/>
    </row>
    <row r="195" spans="4:12" ht="12.75">
      <c r="D195" s="298"/>
      <c r="H195" s="294"/>
      <c r="I195" s="294"/>
      <c r="J195" s="294"/>
      <c r="K195" s="294"/>
      <c r="L195" s="294"/>
    </row>
    <row r="196" spans="3:12" ht="12.75">
      <c r="C196" t="s">
        <v>337</v>
      </c>
      <c r="D196" s="294" t="s">
        <v>827</v>
      </c>
      <c r="E196" s="294"/>
      <c r="F196" s="294"/>
      <c r="G196" s="294"/>
      <c r="H196" s="468" t="s">
        <v>828</v>
      </c>
      <c r="I196" s="468"/>
      <c r="J196" s="468"/>
      <c r="K196" s="468"/>
      <c r="L196" s="468"/>
    </row>
    <row r="197" spans="4:12" ht="12.75">
      <c r="D197" s="294" t="s">
        <v>829</v>
      </c>
      <c r="E197" s="294"/>
      <c r="F197" s="294"/>
      <c r="G197" s="294"/>
      <c r="H197" s="468"/>
      <c r="I197" s="468"/>
      <c r="J197" s="468"/>
      <c r="K197" s="468"/>
      <c r="L197" s="468"/>
    </row>
    <row r="198" spans="3:12" ht="12.75">
      <c r="C198" s="293"/>
      <c r="D198" s="293"/>
      <c r="E198" s="293"/>
      <c r="F198" s="293"/>
      <c r="G198" s="293"/>
      <c r="H198" s="294"/>
      <c r="I198" s="294"/>
      <c r="J198" s="294"/>
      <c r="K198" s="294"/>
      <c r="L198" s="294"/>
    </row>
    <row r="199" spans="2:12" ht="12.75">
      <c r="B199" t="s">
        <v>764</v>
      </c>
      <c r="C199" s="459" t="s">
        <v>830</v>
      </c>
      <c r="D199" s="459"/>
      <c r="E199" s="459"/>
      <c r="F199" s="459"/>
      <c r="G199" s="459"/>
      <c r="H199" s="468" t="s">
        <v>739</v>
      </c>
      <c r="I199" s="468"/>
      <c r="J199" s="468"/>
      <c r="K199" s="468"/>
      <c r="L199" s="468"/>
    </row>
    <row r="200" spans="3:12" ht="12.75">
      <c r="C200" s="459" t="s">
        <v>831</v>
      </c>
      <c r="D200" s="459"/>
      <c r="E200" s="459"/>
      <c r="F200" s="459"/>
      <c r="G200" s="459"/>
      <c r="H200" s="468"/>
      <c r="I200" s="468"/>
      <c r="J200" s="468"/>
      <c r="K200" s="468"/>
      <c r="L200" s="468"/>
    </row>
    <row r="201" spans="3:12" ht="12.75">
      <c r="C201" s="293"/>
      <c r="D201" s="293"/>
      <c r="E201" s="293"/>
      <c r="F201" s="293"/>
      <c r="G201" s="293"/>
      <c r="H201" s="294"/>
      <c r="I201" s="294"/>
      <c r="J201" s="294"/>
      <c r="K201" s="294"/>
      <c r="L201" s="294"/>
    </row>
    <row r="202" spans="2:12" ht="12.75">
      <c r="B202" t="s">
        <v>832</v>
      </c>
      <c r="C202" s="459" t="s">
        <v>833</v>
      </c>
      <c r="D202" s="459"/>
      <c r="E202" s="459"/>
      <c r="F202" s="459"/>
      <c r="G202" s="459"/>
      <c r="H202" s="468" t="s">
        <v>739</v>
      </c>
      <c r="I202" s="468"/>
      <c r="J202" s="468"/>
      <c r="K202" s="468"/>
      <c r="L202" s="468"/>
    </row>
    <row r="203" spans="3:12" ht="12.75">
      <c r="C203" s="459" t="s">
        <v>834</v>
      </c>
      <c r="D203" s="459"/>
      <c r="E203" s="459"/>
      <c r="F203" s="459"/>
      <c r="G203" s="459"/>
      <c r="H203" s="468"/>
      <c r="I203" s="468"/>
      <c r="J203" s="468"/>
      <c r="K203" s="468"/>
      <c r="L203" s="468"/>
    </row>
    <row r="204" spans="3:12" ht="12.75">
      <c r="C204" s="293"/>
      <c r="D204" s="293"/>
      <c r="E204" s="293"/>
      <c r="F204" s="293"/>
      <c r="G204" s="293"/>
      <c r="H204" s="294"/>
      <c r="I204" s="294"/>
      <c r="J204" s="294"/>
      <c r="K204" s="294"/>
      <c r="L204" s="294"/>
    </row>
    <row r="205" spans="2:12" ht="12.75">
      <c r="B205" t="s">
        <v>835</v>
      </c>
      <c r="C205" s="459" t="s">
        <v>836</v>
      </c>
      <c r="D205" s="459"/>
      <c r="E205" s="459"/>
      <c r="F205" s="459"/>
      <c r="G205" s="459"/>
      <c r="H205" s="468" t="s">
        <v>739</v>
      </c>
      <c r="I205" s="468"/>
      <c r="J205" s="468"/>
      <c r="K205" s="468"/>
      <c r="L205" s="468"/>
    </row>
    <row r="206" spans="3:12" ht="12.75">
      <c r="C206" s="293"/>
      <c r="D206" s="293"/>
      <c r="E206" s="293"/>
      <c r="F206" s="293"/>
      <c r="G206" s="293"/>
      <c r="H206" s="294"/>
      <c r="I206" s="294"/>
      <c r="J206" s="294"/>
      <c r="K206" s="294"/>
      <c r="L206" s="294"/>
    </row>
    <row r="207" spans="2:12" ht="12.75">
      <c r="B207" s="300" t="s">
        <v>837</v>
      </c>
      <c r="C207" s="298" t="s">
        <v>838</v>
      </c>
      <c r="D207" s="293"/>
      <c r="E207" s="293"/>
      <c r="F207" s="293"/>
      <c r="G207" s="293"/>
      <c r="H207" s="468"/>
      <c r="I207" s="468"/>
      <c r="J207" s="468"/>
      <c r="K207" s="468"/>
      <c r="L207" s="468"/>
    </row>
    <row r="208" spans="2:12" ht="12.75">
      <c r="B208" s="300"/>
      <c r="C208" s="298" t="s">
        <v>839</v>
      </c>
      <c r="D208" s="293"/>
      <c r="E208" s="293"/>
      <c r="F208" s="293"/>
      <c r="G208" s="293"/>
      <c r="H208" s="468" t="s">
        <v>739</v>
      </c>
      <c r="I208" s="468"/>
      <c r="J208" s="468"/>
      <c r="K208" s="468"/>
      <c r="L208" s="468"/>
    </row>
    <row r="209" spans="2:12" ht="12.75">
      <c r="B209" s="300"/>
      <c r="C209" s="298" t="s">
        <v>840</v>
      </c>
      <c r="D209" s="293"/>
      <c r="E209" s="293"/>
      <c r="F209" s="293"/>
      <c r="G209" s="293"/>
      <c r="H209" s="468"/>
      <c r="I209" s="468"/>
      <c r="J209" s="468"/>
      <c r="K209" s="468"/>
      <c r="L209" s="468"/>
    </row>
    <row r="210" spans="2:12" ht="12.75">
      <c r="B210" s="300"/>
      <c r="C210" s="293"/>
      <c r="D210" s="293"/>
      <c r="E210" s="293"/>
      <c r="F210" s="293"/>
      <c r="G210" s="293"/>
      <c r="H210" s="294"/>
      <c r="I210" s="294"/>
      <c r="J210" s="294"/>
      <c r="K210" s="294"/>
      <c r="L210" s="294"/>
    </row>
    <row r="211" spans="2:12" ht="12.75">
      <c r="B211" s="300" t="s">
        <v>841</v>
      </c>
      <c r="C211" s="298" t="s">
        <v>842</v>
      </c>
      <c r="D211" s="299"/>
      <c r="E211" s="299"/>
      <c r="F211" s="299"/>
      <c r="G211" s="299"/>
      <c r="H211" s="468" t="s">
        <v>739</v>
      </c>
      <c r="I211" s="468"/>
      <c r="J211" s="468"/>
      <c r="K211" s="468"/>
      <c r="L211" s="468"/>
    </row>
    <row r="212" spans="3:12" ht="12.75">
      <c r="C212" s="293"/>
      <c r="D212" s="293"/>
      <c r="E212" s="293"/>
      <c r="F212" s="293"/>
      <c r="G212" s="293"/>
      <c r="H212" s="294"/>
      <c r="I212" s="294"/>
      <c r="J212" s="294"/>
      <c r="K212" s="294"/>
      <c r="L212" s="294"/>
    </row>
    <row r="213" spans="1:12" ht="12.75">
      <c r="A213">
        <v>18</v>
      </c>
      <c r="B213" s="459" t="s">
        <v>843</v>
      </c>
      <c r="C213" s="459"/>
      <c r="D213" s="459"/>
      <c r="E213" s="459"/>
      <c r="F213" s="459"/>
      <c r="G213" s="459"/>
      <c r="H213" s="468"/>
      <c r="I213" s="468"/>
      <c r="J213" s="468"/>
      <c r="K213" s="468"/>
      <c r="L213" s="468"/>
    </row>
    <row r="214" spans="2:12" ht="12.75">
      <c r="B214" s="459" t="s">
        <v>844</v>
      </c>
      <c r="C214" s="459"/>
      <c r="D214" s="459"/>
      <c r="E214" s="459"/>
      <c r="F214" s="459"/>
      <c r="G214" s="459"/>
      <c r="H214" s="468" t="s">
        <v>739</v>
      </c>
      <c r="I214" s="468"/>
      <c r="J214" s="468"/>
      <c r="K214" s="468"/>
      <c r="L214" s="468"/>
    </row>
    <row r="215" spans="2:12" ht="12.75">
      <c r="B215" s="293"/>
      <c r="C215" s="293"/>
      <c r="D215" s="293"/>
      <c r="E215" s="293"/>
      <c r="F215" s="293"/>
      <c r="G215" s="293"/>
      <c r="H215" s="294"/>
      <c r="I215" s="294"/>
      <c r="J215" s="294"/>
      <c r="K215" s="294"/>
      <c r="L215" s="294"/>
    </row>
    <row r="216" spans="1:12" ht="12.75">
      <c r="A216">
        <v>19</v>
      </c>
      <c r="B216" s="459" t="s">
        <v>845</v>
      </c>
      <c r="C216" s="459"/>
      <c r="D216" s="459"/>
      <c r="E216" s="459"/>
      <c r="F216" s="459"/>
      <c r="G216" s="459"/>
      <c r="H216" s="468" t="s">
        <v>739</v>
      </c>
      <c r="I216" s="468"/>
      <c r="J216" s="468"/>
      <c r="K216" s="468"/>
      <c r="L216" s="468"/>
    </row>
    <row r="217" spans="2:12" ht="12.75">
      <c r="B217" s="459" t="s">
        <v>846</v>
      </c>
      <c r="C217" s="459"/>
      <c r="D217" s="459"/>
      <c r="E217" s="459"/>
      <c r="F217" s="459"/>
      <c r="G217" s="459"/>
      <c r="H217" s="468"/>
      <c r="I217" s="468"/>
      <c r="J217" s="468"/>
      <c r="K217" s="468"/>
      <c r="L217" s="468"/>
    </row>
    <row r="218" spans="2:12" ht="12.75">
      <c r="B218" s="293"/>
      <c r="C218" s="293"/>
      <c r="D218" s="293"/>
      <c r="E218" s="293"/>
      <c r="F218" s="293"/>
      <c r="G218" s="293"/>
      <c r="H218" s="294"/>
      <c r="I218" s="294"/>
      <c r="J218" s="294"/>
      <c r="K218" s="294"/>
      <c r="L218" s="294"/>
    </row>
    <row r="219" spans="1:12" ht="12.75">
      <c r="A219">
        <v>20</v>
      </c>
      <c r="B219" s="459" t="s">
        <v>847</v>
      </c>
      <c r="C219" s="459"/>
      <c r="D219" s="459"/>
      <c r="E219" s="459"/>
      <c r="F219" s="459"/>
      <c r="G219" s="459"/>
      <c r="H219" s="468" t="s">
        <v>739</v>
      </c>
      <c r="I219" s="468"/>
      <c r="J219" s="468"/>
      <c r="K219" s="468"/>
      <c r="L219" s="468"/>
    </row>
    <row r="220" spans="2:12" ht="12.75">
      <c r="B220" s="459" t="s">
        <v>848</v>
      </c>
      <c r="C220" s="459"/>
      <c r="D220" s="459"/>
      <c r="E220" s="459"/>
      <c r="F220" s="459"/>
      <c r="G220" s="459"/>
      <c r="H220" s="468"/>
      <c r="I220" s="468"/>
      <c r="J220" s="468"/>
      <c r="K220" s="468"/>
      <c r="L220" s="468"/>
    </row>
    <row r="221" spans="8:12" ht="12.75">
      <c r="H221" s="294"/>
      <c r="I221" s="294"/>
      <c r="J221" s="294"/>
      <c r="K221" s="294"/>
      <c r="L221" s="294"/>
    </row>
    <row r="222" spans="1:12" ht="12.75">
      <c r="A222">
        <v>21</v>
      </c>
      <c r="B222" t="s">
        <v>849</v>
      </c>
      <c r="C222" s="459" t="s">
        <v>850</v>
      </c>
      <c r="D222" s="459"/>
      <c r="E222" s="459"/>
      <c r="F222" s="459"/>
      <c r="G222" s="459"/>
      <c r="H222" s="468"/>
      <c r="I222" s="468"/>
      <c r="J222" s="468"/>
      <c r="K222" s="468"/>
      <c r="L222" s="468"/>
    </row>
    <row r="223" spans="3:12" ht="12.75">
      <c r="C223" s="459" t="s">
        <v>851</v>
      </c>
      <c r="D223" s="459"/>
      <c r="E223" s="459"/>
      <c r="F223" s="459"/>
      <c r="G223" s="459"/>
      <c r="H223" s="468"/>
      <c r="I223" s="468"/>
      <c r="J223" s="468"/>
      <c r="K223" s="468"/>
      <c r="L223" s="468"/>
    </row>
    <row r="224" spans="3:12" ht="12.75">
      <c r="C224" s="78"/>
      <c r="D224" s="78"/>
      <c r="E224" s="78"/>
      <c r="F224" s="78"/>
      <c r="G224" s="78"/>
      <c r="H224" s="294"/>
      <c r="I224" s="294"/>
      <c r="J224" s="294"/>
      <c r="K224" s="294"/>
      <c r="L224" s="294"/>
    </row>
    <row r="225" spans="3:12" ht="12.75">
      <c r="C225" t="s">
        <v>334</v>
      </c>
      <c r="D225" s="459" t="s">
        <v>852</v>
      </c>
      <c r="E225" s="459"/>
      <c r="F225" s="459"/>
      <c r="G225" s="459"/>
      <c r="H225" s="468"/>
      <c r="I225" s="468"/>
      <c r="J225" s="468"/>
      <c r="K225" s="468"/>
      <c r="L225" s="468"/>
    </row>
    <row r="226" spans="4:12" ht="12.75">
      <c r="D226" s="459" t="s">
        <v>853</v>
      </c>
      <c r="E226" s="459"/>
      <c r="F226" s="459"/>
      <c r="G226" s="459"/>
      <c r="H226" s="468"/>
      <c r="I226" s="468"/>
      <c r="J226" s="468"/>
      <c r="K226" s="468"/>
      <c r="L226" s="468"/>
    </row>
    <row r="227" spans="4:12" ht="12.75">
      <c r="D227" s="459" t="s">
        <v>854</v>
      </c>
      <c r="E227" s="459"/>
      <c r="F227" s="459"/>
      <c r="G227" s="459"/>
      <c r="H227" s="468"/>
      <c r="I227" s="468"/>
      <c r="J227" s="468"/>
      <c r="K227" s="468"/>
      <c r="L227" s="468"/>
    </row>
    <row r="228" spans="4:12" ht="12.75">
      <c r="D228" s="78"/>
      <c r="E228" s="78"/>
      <c r="F228" s="78"/>
      <c r="G228" s="78"/>
      <c r="H228" s="294"/>
      <c r="I228" s="294"/>
      <c r="J228" s="294"/>
      <c r="K228" s="294"/>
      <c r="L228" s="294"/>
    </row>
    <row r="229" spans="4:12" ht="12.75">
      <c r="D229" t="s">
        <v>677</v>
      </c>
      <c r="E229" s="459" t="s">
        <v>855</v>
      </c>
      <c r="F229" s="459"/>
      <c r="G229" s="459"/>
      <c r="H229" s="468" t="s">
        <v>739</v>
      </c>
      <c r="I229" s="468"/>
      <c r="J229" s="468"/>
      <c r="K229" s="468"/>
      <c r="L229" s="468"/>
    </row>
    <row r="230" spans="5:12" ht="12.75">
      <c r="E230" s="78"/>
      <c r="F230" s="78"/>
      <c r="G230" s="78"/>
      <c r="H230" s="294"/>
      <c r="I230" s="294"/>
      <c r="J230" s="294"/>
      <c r="K230" s="294"/>
      <c r="L230" s="294"/>
    </row>
    <row r="231" spans="4:12" ht="12.75">
      <c r="D231" t="s">
        <v>681</v>
      </c>
      <c r="E231" s="459" t="s">
        <v>856</v>
      </c>
      <c r="F231" s="459"/>
      <c r="G231" s="459"/>
      <c r="H231" s="468" t="s">
        <v>739</v>
      </c>
      <c r="I231" s="468"/>
      <c r="J231" s="468"/>
      <c r="K231" s="468"/>
      <c r="L231" s="468"/>
    </row>
    <row r="232" spans="5:12" ht="12.75">
      <c r="E232" s="293"/>
      <c r="F232" s="293"/>
      <c r="G232" s="293"/>
      <c r="H232" s="294"/>
      <c r="I232" s="294"/>
      <c r="J232" s="294"/>
      <c r="K232" s="294"/>
      <c r="L232" s="294"/>
    </row>
    <row r="233" spans="5:12" ht="12.75">
      <c r="E233" s="293"/>
      <c r="F233" s="293"/>
      <c r="G233" s="293"/>
      <c r="H233" s="294"/>
      <c r="I233" s="294"/>
      <c r="J233" s="294"/>
      <c r="K233" s="294"/>
      <c r="L233" s="294"/>
    </row>
    <row r="234" spans="3:12" ht="12.75">
      <c r="C234" t="s">
        <v>337</v>
      </c>
      <c r="D234" s="459" t="s">
        <v>857</v>
      </c>
      <c r="E234" s="459"/>
      <c r="F234" s="459"/>
      <c r="G234" s="459"/>
      <c r="H234" s="468"/>
      <c r="I234" s="468"/>
      <c r="J234" s="468"/>
      <c r="K234" s="468"/>
      <c r="L234" s="468"/>
    </row>
    <row r="235" spans="4:12" ht="12.75">
      <c r="D235" s="293"/>
      <c r="E235" s="293"/>
      <c r="F235" s="293"/>
      <c r="G235" s="293"/>
      <c r="H235" s="294"/>
      <c r="I235" s="294"/>
      <c r="J235" s="294"/>
      <c r="K235" s="294"/>
      <c r="L235" s="294"/>
    </row>
    <row r="236" spans="4:12" ht="12.75">
      <c r="D236" t="s">
        <v>677</v>
      </c>
      <c r="E236" s="459" t="s">
        <v>858</v>
      </c>
      <c r="F236" s="459"/>
      <c r="G236" s="459"/>
      <c r="H236" s="468"/>
      <c r="I236" s="468"/>
      <c r="J236" s="468"/>
      <c r="K236" s="468"/>
      <c r="L236" s="468"/>
    </row>
    <row r="237" spans="5:12" ht="12.75">
      <c r="E237" s="459" t="s">
        <v>859</v>
      </c>
      <c r="F237" s="459"/>
      <c r="G237" s="459"/>
      <c r="H237" s="468" t="s">
        <v>860</v>
      </c>
      <c r="I237" s="468"/>
      <c r="J237" s="468"/>
      <c r="K237" s="468"/>
      <c r="L237" s="468"/>
    </row>
    <row r="238" spans="5:12" ht="12.75">
      <c r="E238" s="459" t="s">
        <v>861</v>
      </c>
      <c r="F238" s="459"/>
      <c r="G238" s="459"/>
      <c r="H238" s="468"/>
      <c r="I238" s="468"/>
      <c r="J238" s="468"/>
      <c r="K238" s="468"/>
      <c r="L238" s="468"/>
    </row>
    <row r="239" spans="5:12" ht="12.75">
      <c r="E239" s="293"/>
      <c r="F239" s="293"/>
      <c r="G239" s="293"/>
      <c r="H239" s="294"/>
      <c r="I239" s="294"/>
      <c r="J239" s="294"/>
      <c r="K239" s="294"/>
      <c r="L239" s="294"/>
    </row>
    <row r="240" spans="4:12" ht="12.75">
      <c r="D240" t="s">
        <v>681</v>
      </c>
      <c r="E240" s="459" t="s">
        <v>862</v>
      </c>
      <c r="F240" s="459"/>
      <c r="G240" s="459"/>
      <c r="H240" s="468" t="s">
        <v>739</v>
      </c>
      <c r="I240" s="468"/>
      <c r="J240" s="468"/>
      <c r="K240" s="468"/>
      <c r="L240" s="468"/>
    </row>
    <row r="241" spans="5:12" ht="12.75">
      <c r="E241" s="293"/>
      <c r="F241" s="293"/>
      <c r="G241" s="293"/>
      <c r="H241" s="294"/>
      <c r="I241" s="294"/>
      <c r="J241" s="294"/>
      <c r="K241" s="294"/>
      <c r="L241" s="294"/>
    </row>
    <row r="242" spans="4:12" ht="12.75">
      <c r="D242" s="459" t="s">
        <v>863</v>
      </c>
      <c r="E242" s="459"/>
      <c r="F242" s="459"/>
      <c r="G242" s="459"/>
      <c r="H242" s="468" t="s">
        <v>821</v>
      </c>
      <c r="I242" s="468"/>
      <c r="J242" s="468"/>
      <c r="K242" s="468"/>
      <c r="L242" s="468"/>
    </row>
    <row r="243" spans="4:12" ht="12.75">
      <c r="D243" s="468" t="s">
        <v>864</v>
      </c>
      <c r="E243" s="468"/>
      <c r="F243" s="468"/>
      <c r="G243" s="468"/>
      <c r="H243" s="468"/>
      <c r="I243" s="468"/>
      <c r="J243" s="468"/>
      <c r="K243" s="468"/>
      <c r="L243" s="468"/>
    </row>
    <row r="244" spans="4:12" ht="12.75">
      <c r="D244" s="459" t="s">
        <v>865</v>
      </c>
      <c r="E244" s="459"/>
      <c r="F244" s="459"/>
      <c r="G244" s="459"/>
      <c r="H244" s="468"/>
      <c r="I244" s="468"/>
      <c r="J244" s="468"/>
      <c r="K244" s="468"/>
      <c r="L244" s="468"/>
    </row>
    <row r="245" spans="8:12" ht="12.75">
      <c r="H245" s="294"/>
      <c r="I245" s="294"/>
      <c r="J245" s="294"/>
      <c r="K245" s="294"/>
      <c r="L245" s="294"/>
    </row>
    <row r="246" spans="1:12" ht="12.75">
      <c r="A246">
        <v>22</v>
      </c>
      <c r="B246" t="s">
        <v>677</v>
      </c>
      <c r="C246" s="459" t="s">
        <v>866</v>
      </c>
      <c r="D246" s="459"/>
      <c r="E246" s="459"/>
      <c r="F246" s="459"/>
      <c r="G246" s="459"/>
      <c r="H246" s="468" t="s">
        <v>679</v>
      </c>
      <c r="I246" s="468"/>
      <c r="J246" s="468"/>
      <c r="K246" s="468"/>
      <c r="L246" s="468"/>
    </row>
    <row r="247" spans="3:12" ht="12.75">
      <c r="C247" s="459" t="s">
        <v>867</v>
      </c>
      <c r="D247" s="459"/>
      <c r="E247" s="459"/>
      <c r="F247" s="459"/>
      <c r="G247" s="459"/>
      <c r="H247" s="468"/>
      <c r="I247" s="468"/>
      <c r="J247" s="468"/>
      <c r="K247" s="468"/>
      <c r="L247" s="468"/>
    </row>
    <row r="248" spans="3:12" ht="12.75">
      <c r="C248" s="459" t="s">
        <v>868</v>
      </c>
      <c r="D248" s="459"/>
      <c r="E248" s="459"/>
      <c r="F248" s="459"/>
      <c r="G248" s="459"/>
      <c r="H248" s="468"/>
      <c r="I248" s="468"/>
      <c r="J248" s="468"/>
      <c r="K248" s="468"/>
      <c r="L248" s="468"/>
    </row>
    <row r="249" spans="3:12" ht="12.75">
      <c r="C249" s="459" t="s">
        <v>869</v>
      </c>
      <c r="D249" s="459"/>
      <c r="E249" s="459"/>
      <c r="F249" s="459"/>
      <c r="G249" s="459"/>
      <c r="H249" s="468"/>
      <c r="I249" s="468"/>
      <c r="J249" s="468"/>
      <c r="K249" s="468"/>
      <c r="L249" s="468"/>
    </row>
    <row r="250" spans="3:12" ht="12.75">
      <c r="C250" s="293"/>
      <c r="D250" s="293"/>
      <c r="E250" s="293"/>
      <c r="F250" s="293"/>
      <c r="G250" s="293"/>
      <c r="H250" s="294"/>
      <c r="I250" s="294"/>
      <c r="J250" s="294"/>
      <c r="K250" s="294"/>
      <c r="L250" s="294"/>
    </row>
    <row r="251" spans="2:12" ht="12.75">
      <c r="B251" t="s">
        <v>681</v>
      </c>
      <c r="C251" s="459" t="s">
        <v>870</v>
      </c>
      <c r="D251" s="459"/>
      <c r="E251" s="459"/>
      <c r="F251" s="459"/>
      <c r="G251" s="459"/>
      <c r="H251" s="468" t="s">
        <v>739</v>
      </c>
      <c r="I251" s="468"/>
      <c r="J251" s="468"/>
      <c r="K251" s="468"/>
      <c r="L251" s="468"/>
    </row>
    <row r="252" spans="3:12" ht="12.75">
      <c r="C252" s="459" t="s">
        <v>871</v>
      </c>
      <c r="D252" s="459"/>
      <c r="E252" s="459"/>
      <c r="F252" s="459"/>
      <c r="G252" s="459"/>
      <c r="H252" s="468"/>
      <c r="I252" s="468"/>
      <c r="J252" s="468"/>
      <c r="K252" s="468"/>
      <c r="L252" s="468"/>
    </row>
    <row r="253" spans="3:12" ht="12.75">
      <c r="C253" s="293"/>
      <c r="D253" s="293"/>
      <c r="E253" s="293"/>
      <c r="F253" s="293"/>
      <c r="G253" s="293"/>
      <c r="H253" s="294"/>
      <c r="I253" s="294"/>
      <c r="J253" s="294"/>
      <c r="K253" s="294"/>
      <c r="L253" s="294"/>
    </row>
    <row r="254" spans="1:12" ht="12.75">
      <c r="A254">
        <v>23</v>
      </c>
      <c r="B254" s="459" t="s">
        <v>872</v>
      </c>
      <c r="C254" s="459"/>
      <c r="D254" s="459"/>
      <c r="E254" s="459"/>
      <c r="F254" s="459"/>
      <c r="G254" s="459"/>
      <c r="H254" s="468" t="s">
        <v>739</v>
      </c>
      <c r="I254" s="468"/>
      <c r="J254" s="468"/>
      <c r="K254" s="468"/>
      <c r="L254" s="468"/>
    </row>
    <row r="255" spans="2:12" ht="12.75">
      <c r="B255" s="459" t="s">
        <v>873</v>
      </c>
      <c r="C255" s="459"/>
      <c r="D255" s="459"/>
      <c r="E255" s="459"/>
      <c r="F255" s="459"/>
      <c r="G255" s="459"/>
      <c r="H255" s="468"/>
      <c r="I255" s="468"/>
      <c r="J255" s="468"/>
      <c r="K255" s="468"/>
      <c r="L255" s="468"/>
    </row>
    <row r="256" spans="2:12" ht="12.75">
      <c r="B256" s="459" t="s">
        <v>1012</v>
      </c>
      <c r="C256" s="459"/>
      <c r="D256" s="459"/>
      <c r="E256" s="459"/>
      <c r="F256" s="459"/>
      <c r="G256" s="459"/>
      <c r="H256" s="468"/>
      <c r="I256" s="468"/>
      <c r="J256" s="468"/>
      <c r="K256" s="468"/>
      <c r="L256" s="468"/>
    </row>
    <row r="257" spans="2:12" ht="12.75">
      <c r="B257" s="293"/>
      <c r="C257" s="293"/>
      <c r="D257" s="293"/>
      <c r="E257" s="293"/>
      <c r="F257" s="293"/>
      <c r="G257" s="293"/>
      <c r="H257" s="294"/>
      <c r="I257" s="294"/>
      <c r="J257" s="294"/>
      <c r="K257" s="294"/>
      <c r="L257" s="294"/>
    </row>
    <row r="258" spans="1:12" ht="12.75">
      <c r="A258">
        <v>24</v>
      </c>
      <c r="B258" t="s">
        <v>677</v>
      </c>
      <c r="C258" s="459" t="s">
        <v>874</v>
      </c>
      <c r="D258" s="459"/>
      <c r="E258" s="459"/>
      <c r="F258" s="459"/>
      <c r="G258" s="459"/>
      <c r="H258" s="482" t="s">
        <v>739</v>
      </c>
      <c r="I258" s="482"/>
      <c r="J258" s="482"/>
      <c r="K258" s="482"/>
      <c r="L258" s="482"/>
    </row>
    <row r="259" spans="3:12" ht="12.75">
      <c r="C259" s="459" t="s">
        <v>875</v>
      </c>
      <c r="D259" s="459"/>
      <c r="E259" s="459"/>
      <c r="F259" s="459"/>
      <c r="G259" s="459"/>
      <c r="H259" s="468"/>
      <c r="I259" s="468"/>
      <c r="J259" s="468"/>
      <c r="K259" s="468"/>
      <c r="L259" s="468"/>
    </row>
    <row r="260" spans="3:12" ht="12.75">
      <c r="C260" s="459" t="s">
        <v>876</v>
      </c>
      <c r="D260" s="459"/>
      <c r="E260" s="459"/>
      <c r="F260" s="459"/>
      <c r="G260" s="459"/>
      <c r="H260" s="468"/>
      <c r="I260" s="468"/>
      <c r="J260" s="468"/>
      <c r="K260" s="468"/>
      <c r="L260" s="468"/>
    </row>
    <row r="261" spans="3:12" ht="12.75">
      <c r="C261" s="78"/>
      <c r="D261" s="78"/>
      <c r="E261" s="78"/>
      <c r="F261" s="78"/>
      <c r="G261" s="78"/>
      <c r="H261" s="294"/>
      <c r="I261" s="294"/>
      <c r="J261" s="294"/>
      <c r="K261" s="294"/>
      <c r="L261" s="294"/>
    </row>
    <row r="262" spans="3:12" ht="12.75">
      <c r="C262" t="s">
        <v>764</v>
      </c>
      <c r="D262" s="459" t="s">
        <v>877</v>
      </c>
      <c r="E262" s="459"/>
      <c r="F262" s="459"/>
      <c r="G262" s="459"/>
      <c r="H262" s="468"/>
      <c r="I262" s="468"/>
      <c r="J262" s="468"/>
      <c r="K262" s="468"/>
      <c r="L262" s="468"/>
    </row>
    <row r="263" spans="4:12" ht="12.75">
      <c r="D263" s="459" t="s">
        <v>878</v>
      </c>
      <c r="E263" s="459"/>
      <c r="F263" s="459"/>
      <c r="G263" s="459"/>
      <c r="H263" s="468"/>
      <c r="I263" s="468"/>
      <c r="J263" s="468"/>
      <c r="K263" s="468"/>
      <c r="L263" s="468"/>
    </row>
    <row r="264" spans="4:12" ht="12.75">
      <c r="D264" s="459" t="s">
        <v>879</v>
      </c>
      <c r="E264" s="459"/>
      <c r="F264" s="459"/>
      <c r="G264" s="459"/>
      <c r="H264" s="468"/>
      <c r="I264" s="468"/>
      <c r="J264" s="468"/>
      <c r="K264" s="468"/>
      <c r="L264" s="468"/>
    </row>
    <row r="265" spans="4:12" ht="12.75">
      <c r="D265" s="293"/>
      <c r="E265" s="293"/>
      <c r="F265" s="293"/>
      <c r="G265" s="293"/>
      <c r="H265" s="294"/>
      <c r="I265" s="294"/>
      <c r="J265" s="294"/>
      <c r="K265" s="294"/>
      <c r="L265" s="294"/>
    </row>
    <row r="266" spans="3:12" ht="12.75">
      <c r="C266" t="s">
        <v>768</v>
      </c>
      <c r="D266" s="459" t="s">
        <v>880</v>
      </c>
      <c r="E266" s="459"/>
      <c r="F266" s="459"/>
      <c r="G266" s="459"/>
      <c r="H266" s="468"/>
      <c r="I266" s="468"/>
      <c r="J266" s="468"/>
      <c r="K266" s="468"/>
      <c r="L266" s="468"/>
    </row>
    <row r="267" spans="4:12" ht="12.75">
      <c r="D267" s="293"/>
      <c r="E267" s="293"/>
      <c r="F267" s="293"/>
      <c r="G267" s="293"/>
      <c r="H267" s="294"/>
      <c r="I267" s="294"/>
      <c r="J267" s="294"/>
      <c r="K267" s="294"/>
      <c r="L267" s="294"/>
    </row>
    <row r="268" spans="3:12" ht="12.75">
      <c r="C268" t="s">
        <v>770</v>
      </c>
      <c r="D268" s="459" t="s">
        <v>881</v>
      </c>
      <c r="E268" s="459"/>
      <c r="F268" s="459"/>
      <c r="G268" s="459"/>
      <c r="H268" s="468"/>
      <c r="I268" s="468"/>
      <c r="J268" s="468"/>
      <c r="K268" s="468"/>
      <c r="L268" s="468"/>
    </row>
    <row r="269" spans="4:12" ht="12.75">
      <c r="D269" s="459" t="s">
        <v>882</v>
      </c>
      <c r="E269" s="459"/>
      <c r="F269" s="459"/>
      <c r="G269" s="459"/>
      <c r="H269" s="468"/>
      <c r="I269" s="468"/>
      <c r="J269" s="468"/>
      <c r="K269" s="468"/>
      <c r="L269" s="468"/>
    </row>
    <row r="270" spans="4:12" ht="12.75">
      <c r="D270" s="293"/>
      <c r="E270" s="293"/>
      <c r="F270" s="293"/>
      <c r="G270" s="293"/>
      <c r="H270" s="294"/>
      <c r="I270" s="294"/>
      <c r="J270" s="294"/>
      <c r="K270" s="294"/>
      <c r="L270" s="294"/>
    </row>
    <row r="271" spans="3:12" ht="12.75">
      <c r="C271" t="s">
        <v>883</v>
      </c>
      <c r="D271" s="459" t="s">
        <v>884</v>
      </c>
      <c r="E271" s="459"/>
      <c r="F271" s="459"/>
      <c r="G271" s="459"/>
      <c r="H271" s="468"/>
      <c r="I271" s="468"/>
      <c r="J271" s="468"/>
      <c r="K271" s="468"/>
      <c r="L271" s="468"/>
    </row>
    <row r="272" spans="4:12" ht="12.75">
      <c r="D272" s="459" t="s">
        <v>885</v>
      </c>
      <c r="E272" s="459"/>
      <c r="F272" s="459"/>
      <c r="G272" s="459"/>
      <c r="H272" s="468"/>
      <c r="I272" s="468"/>
      <c r="J272" s="468"/>
      <c r="K272" s="468"/>
      <c r="L272" s="468"/>
    </row>
    <row r="273" spans="4:12" ht="12.75">
      <c r="D273" s="293"/>
      <c r="E273" s="293"/>
      <c r="F273" s="293"/>
      <c r="G273" s="293"/>
      <c r="H273" s="294"/>
      <c r="I273" s="294"/>
      <c r="J273" s="294"/>
      <c r="K273" s="294"/>
      <c r="L273" s="294"/>
    </row>
    <row r="274" spans="3:12" ht="12.75">
      <c r="C274" t="s">
        <v>886</v>
      </c>
      <c r="D274" s="459" t="s">
        <v>887</v>
      </c>
      <c r="E274" s="459"/>
      <c r="F274" s="459"/>
      <c r="G274" s="459"/>
      <c r="H274" s="468"/>
      <c r="I274" s="468"/>
      <c r="J274" s="468"/>
      <c r="K274" s="468"/>
      <c r="L274" s="468"/>
    </row>
    <row r="275" spans="4:12" ht="12.75">
      <c r="D275" s="459" t="s">
        <v>888</v>
      </c>
      <c r="E275" s="459"/>
      <c r="F275" s="459"/>
      <c r="G275" s="459"/>
      <c r="H275" s="468"/>
      <c r="I275" s="468"/>
      <c r="J275" s="468"/>
      <c r="K275" s="468"/>
      <c r="L275" s="468"/>
    </row>
    <row r="276" spans="4:12" ht="12.75">
      <c r="D276" s="459" t="s">
        <v>889</v>
      </c>
      <c r="E276" s="459"/>
      <c r="F276" s="459"/>
      <c r="G276" s="459"/>
      <c r="H276" s="468"/>
      <c r="I276" s="468"/>
      <c r="J276" s="468"/>
      <c r="K276" s="468"/>
      <c r="L276" s="468"/>
    </row>
    <row r="277" spans="4:12" ht="12.75">
      <c r="D277" s="293"/>
      <c r="E277" s="293"/>
      <c r="F277" s="293"/>
      <c r="G277" s="293"/>
      <c r="H277" s="294"/>
      <c r="I277" s="294"/>
      <c r="J277" s="294"/>
      <c r="K277" s="294"/>
      <c r="L277" s="294"/>
    </row>
    <row r="278" spans="4:12" ht="12.75">
      <c r="D278" s="459" t="s">
        <v>890</v>
      </c>
      <c r="E278" s="459"/>
      <c r="F278" s="459"/>
      <c r="G278" s="459"/>
      <c r="H278" s="468"/>
      <c r="I278" s="468"/>
      <c r="J278" s="468"/>
      <c r="K278" s="468"/>
      <c r="L278" s="468"/>
    </row>
    <row r="279" spans="4:12" ht="12.75">
      <c r="D279" s="459" t="s">
        <v>891</v>
      </c>
      <c r="E279" s="459"/>
      <c r="F279" s="459"/>
      <c r="G279" s="459"/>
      <c r="H279" s="468"/>
      <c r="I279" s="468"/>
      <c r="J279" s="468"/>
      <c r="K279" s="468"/>
      <c r="L279" s="468"/>
    </row>
    <row r="280" spans="4:12" ht="12.75">
      <c r="D280" s="459" t="s">
        <v>892</v>
      </c>
      <c r="E280" s="459"/>
      <c r="F280" s="459"/>
      <c r="G280" s="459"/>
      <c r="H280" s="468"/>
      <c r="I280" s="468"/>
      <c r="J280" s="468"/>
      <c r="K280" s="468"/>
      <c r="L280" s="468"/>
    </row>
    <row r="281" spans="4:12" ht="12.75">
      <c r="D281" s="459" t="s">
        <v>893</v>
      </c>
      <c r="E281" s="459"/>
      <c r="F281" s="459"/>
      <c r="G281" s="459"/>
      <c r="H281" s="468"/>
      <c r="I281" s="468"/>
      <c r="J281" s="468"/>
      <c r="K281" s="468"/>
      <c r="L281" s="468"/>
    </row>
    <row r="282" spans="4:12" ht="12.75">
      <c r="D282" s="293"/>
      <c r="E282" s="293"/>
      <c r="F282" s="293"/>
      <c r="G282" s="293"/>
      <c r="H282" s="294"/>
      <c r="I282" s="294"/>
      <c r="J282" s="294"/>
      <c r="K282" s="294"/>
      <c r="L282" s="294"/>
    </row>
    <row r="283" spans="2:12" ht="12.75">
      <c r="B283" t="s">
        <v>681</v>
      </c>
      <c r="C283" s="459" t="s">
        <v>894</v>
      </c>
      <c r="D283" s="459"/>
      <c r="E283" s="459"/>
      <c r="F283" s="459"/>
      <c r="G283" s="459"/>
      <c r="H283" s="468"/>
      <c r="I283" s="468"/>
      <c r="J283" s="468"/>
      <c r="K283" s="468"/>
      <c r="L283" s="468"/>
    </row>
    <row r="284" spans="3:12" ht="12.75">
      <c r="C284" s="459" t="s">
        <v>895</v>
      </c>
      <c r="D284" s="459"/>
      <c r="E284" s="459"/>
      <c r="F284" s="459"/>
      <c r="G284" s="459"/>
      <c r="H284" s="482" t="s">
        <v>739</v>
      </c>
      <c r="I284" s="482"/>
      <c r="J284" s="482"/>
      <c r="K284" s="482"/>
      <c r="L284" s="482"/>
    </row>
    <row r="285" spans="3:12" ht="12.75">
      <c r="C285" s="459" t="s">
        <v>896</v>
      </c>
      <c r="D285" s="459"/>
      <c r="E285" s="459"/>
      <c r="F285" s="459"/>
      <c r="G285" s="459"/>
      <c r="H285" s="468"/>
      <c r="I285" s="468"/>
      <c r="J285" s="468"/>
      <c r="K285" s="468"/>
      <c r="L285" s="468"/>
    </row>
    <row r="286" spans="8:12" ht="12.75">
      <c r="H286" s="294"/>
      <c r="I286" s="294"/>
      <c r="J286" s="294"/>
      <c r="K286" s="294"/>
      <c r="L286" s="294"/>
    </row>
    <row r="287" spans="3:12" ht="12.75">
      <c r="C287" t="s">
        <v>764</v>
      </c>
      <c r="D287" s="459" t="s">
        <v>877</v>
      </c>
      <c r="E287" s="459"/>
      <c r="F287" s="459"/>
      <c r="G287" s="459"/>
      <c r="H287" s="468"/>
      <c r="I287" s="468"/>
      <c r="J287" s="468"/>
      <c r="K287" s="468"/>
      <c r="L287" s="468"/>
    </row>
    <row r="288" spans="4:12" ht="12.75">
      <c r="D288" s="459" t="s">
        <v>897</v>
      </c>
      <c r="E288" s="459"/>
      <c r="F288" s="459"/>
      <c r="G288" s="459"/>
      <c r="H288" s="468"/>
      <c r="I288" s="468"/>
      <c r="J288" s="468"/>
      <c r="K288" s="468"/>
      <c r="L288" s="468"/>
    </row>
    <row r="289" spans="4:12" ht="12.75">
      <c r="D289" s="293"/>
      <c r="E289" s="293"/>
      <c r="F289" s="293"/>
      <c r="G289" s="293"/>
      <c r="H289" s="294"/>
      <c r="I289" s="294"/>
      <c r="J289" s="294"/>
      <c r="K289" s="294"/>
      <c r="L289" s="294"/>
    </row>
    <row r="290" spans="3:12" ht="12.75">
      <c r="C290" t="s">
        <v>768</v>
      </c>
      <c r="D290" s="459" t="s">
        <v>898</v>
      </c>
      <c r="E290" s="459"/>
      <c r="F290" s="459"/>
      <c r="G290" s="459"/>
      <c r="H290" s="468"/>
      <c r="I290" s="468"/>
      <c r="J290" s="468"/>
      <c r="K290" s="468"/>
      <c r="L290" s="468"/>
    </row>
    <row r="291" spans="4:12" ht="12.75">
      <c r="D291" s="293"/>
      <c r="E291" s="293"/>
      <c r="F291" s="293"/>
      <c r="G291" s="293"/>
      <c r="H291" s="294"/>
      <c r="I291" s="294"/>
      <c r="J291" s="294"/>
      <c r="K291" s="294"/>
      <c r="L291" s="294"/>
    </row>
    <row r="292" spans="3:12" ht="12.75">
      <c r="C292" t="s">
        <v>770</v>
      </c>
      <c r="D292" s="459" t="s">
        <v>899</v>
      </c>
      <c r="E292" s="459"/>
      <c r="F292" s="459"/>
      <c r="G292" s="459"/>
      <c r="H292" s="468"/>
      <c r="I292" s="468"/>
      <c r="J292" s="468"/>
      <c r="K292" s="468"/>
      <c r="L292" s="468"/>
    </row>
    <row r="293" spans="4:12" ht="12.75">
      <c r="D293" s="459" t="s">
        <v>900</v>
      </c>
      <c r="E293" s="459"/>
      <c r="F293" s="459"/>
      <c r="G293" s="459"/>
      <c r="H293" s="468"/>
      <c r="I293" s="468"/>
      <c r="J293" s="468"/>
      <c r="K293" s="468"/>
      <c r="L293" s="468"/>
    </row>
    <row r="294" spans="4:12" ht="12.75">
      <c r="D294" s="293"/>
      <c r="E294" s="293"/>
      <c r="F294" s="293"/>
      <c r="G294" s="293"/>
      <c r="H294" s="294"/>
      <c r="I294" s="294"/>
      <c r="J294" s="294"/>
      <c r="K294" s="294"/>
      <c r="L294" s="294"/>
    </row>
    <row r="295" spans="3:12" ht="12.75">
      <c r="C295" t="s">
        <v>883</v>
      </c>
      <c r="D295" s="459" t="s">
        <v>901</v>
      </c>
      <c r="E295" s="459"/>
      <c r="F295" s="459"/>
      <c r="G295" s="459"/>
      <c r="H295" s="468"/>
      <c r="I295" s="468"/>
      <c r="J295" s="468"/>
      <c r="K295" s="468"/>
      <c r="L295" s="468"/>
    </row>
    <row r="296" spans="4:12" ht="12.75">
      <c r="D296" s="459" t="s">
        <v>902</v>
      </c>
      <c r="E296" s="459"/>
      <c r="F296" s="459"/>
      <c r="G296" s="459"/>
      <c r="H296" s="468"/>
      <c r="I296" s="468"/>
      <c r="J296" s="468"/>
      <c r="K296" s="468"/>
      <c r="L296" s="468"/>
    </row>
    <row r="297" spans="4:12" ht="12.75">
      <c r="D297" t="s">
        <v>903</v>
      </c>
      <c r="H297" s="468"/>
      <c r="I297" s="468"/>
      <c r="J297" s="468"/>
      <c r="K297" s="468"/>
      <c r="L297" s="468"/>
    </row>
    <row r="298" spans="8:12" ht="12.75">
      <c r="H298" s="294"/>
      <c r="I298" s="294"/>
      <c r="J298" s="294"/>
      <c r="K298" s="294"/>
      <c r="L298" s="294"/>
    </row>
    <row r="299" spans="2:12" ht="12.75">
      <c r="B299" s="300" t="s">
        <v>702</v>
      </c>
      <c r="C299" s="301" t="s">
        <v>904</v>
      </c>
      <c r="D299" s="300"/>
      <c r="H299" s="468" t="s">
        <v>821</v>
      </c>
      <c r="I299" s="468"/>
      <c r="J299" s="468"/>
      <c r="K299" s="468"/>
      <c r="L299" s="468"/>
    </row>
    <row r="300" spans="2:12" ht="12.75">
      <c r="B300" s="300"/>
      <c r="C300" s="301" t="s">
        <v>905</v>
      </c>
      <c r="D300" s="300"/>
      <c r="H300" s="294"/>
      <c r="I300" s="294"/>
      <c r="J300" s="294"/>
      <c r="K300" s="294"/>
      <c r="L300" s="294"/>
    </row>
    <row r="301" spans="2:12" ht="12.75">
      <c r="B301" s="300"/>
      <c r="C301" s="301" t="s">
        <v>906</v>
      </c>
      <c r="D301" s="300"/>
      <c r="H301" s="468"/>
      <c r="I301" s="468"/>
      <c r="J301" s="468"/>
      <c r="K301" s="468"/>
      <c r="L301" s="468"/>
    </row>
    <row r="302" spans="3:12" ht="12.75">
      <c r="C302" s="301" t="s">
        <v>907</v>
      </c>
      <c r="H302" s="468"/>
      <c r="I302" s="468"/>
      <c r="J302" s="468"/>
      <c r="K302" s="468"/>
      <c r="L302" s="468"/>
    </row>
    <row r="303" spans="8:12" ht="12.75">
      <c r="H303" s="294"/>
      <c r="I303" s="294"/>
      <c r="J303" s="294"/>
      <c r="K303" s="294"/>
      <c r="L303" s="294"/>
    </row>
    <row r="304" spans="3:12" ht="12.75">
      <c r="C304" s="298" t="s">
        <v>908</v>
      </c>
      <c r="H304" s="468"/>
      <c r="I304" s="468"/>
      <c r="J304" s="468"/>
      <c r="K304" s="468"/>
      <c r="L304" s="468"/>
    </row>
    <row r="305" spans="3:12" ht="12.75">
      <c r="C305" s="298" t="s">
        <v>909</v>
      </c>
      <c r="H305" s="468"/>
      <c r="I305" s="468"/>
      <c r="J305" s="468"/>
      <c r="K305" s="468"/>
      <c r="L305" s="468"/>
    </row>
    <row r="306" spans="3:12" ht="12.75">
      <c r="C306" s="298" t="s">
        <v>910</v>
      </c>
      <c r="H306" s="468"/>
      <c r="I306" s="468"/>
      <c r="J306" s="468"/>
      <c r="K306" s="468"/>
      <c r="L306" s="468"/>
    </row>
    <row r="307" spans="3:12" ht="12.75">
      <c r="C307" s="298" t="s">
        <v>911</v>
      </c>
      <c r="H307" s="468"/>
      <c r="I307" s="468"/>
      <c r="J307" s="468"/>
      <c r="K307" s="468"/>
      <c r="L307" s="468"/>
    </row>
    <row r="308" spans="3:12" ht="12.75">
      <c r="C308" s="298" t="s">
        <v>912</v>
      </c>
      <c r="H308" s="468"/>
      <c r="I308" s="468"/>
      <c r="J308" s="468"/>
      <c r="K308" s="468"/>
      <c r="L308" s="468"/>
    </row>
    <row r="309" spans="8:12" ht="12.75">
      <c r="H309" s="294"/>
      <c r="I309" s="294"/>
      <c r="J309" s="294"/>
      <c r="K309" s="294"/>
      <c r="L309" s="294"/>
    </row>
    <row r="310" spans="1:12" ht="12.75">
      <c r="A310">
        <v>25</v>
      </c>
      <c r="B310" s="300" t="s">
        <v>677</v>
      </c>
      <c r="C310" s="294" t="s">
        <v>913</v>
      </c>
      <c r="D310" s="294"/>
      <c r="E310" s="294"/>
      <c r="F310" s="294"/>
      <c r="G310" s="294"/>
      <c r="H310" s="294" t="s">
        <v>914</v>
      </c>
      <c r="I310" s="294"/>
      <c r="J310" s="294"/>
      <c r="K310" s="294"/>
      <c r="L310" s="294"/>
    </row>
    <row r="311" spans="3:12" ht="13.5" thickBot="1">
      <c r="C311" s="298" t="s">
        <v>915</v>
      </c>
      <c r="H311" s="294"/>
      <c r="I311" s="294"/>
      <c r="J311" s="294"/>
      <c r="K311" s="294"/>
      <c r="L311" s="294"/>
    </row>
    <row r="312" spans="2:12" ht="36.75" customHeight="1">
      <c r="B312" s="465" t="s">
        <v>916</v>
      </c>
      <c r="C312" s="466"/>
      <c r="D312" s="466"/>
      <c r="E312" s="296" t="s">
        <v>917</v>
      </c>
      <c r="F312" s="466" t="s">
        <v>918</v>
      </c>
      <c r="G312" s="467"/>
      <c r="H312" s="302"/>
      <c r="I312" s="484" t="s">
        <v>919</v>
      </c>
      <c r="J312" s="485"/>
      <c r="K312" s="466" t="s">
        <v>920</v>
      </c>
      <c r="L312" s="486"/>
    </row>
    <row r="313" spans="2:12" ht="12.75" customHeight="1">
      <c r="B313" s="476"/>
      <c r="C313" s="462"/>
      <c r="D313" s="462"/>
      <c r="E313" s="292"/>
      <c r="F313" s="462"/>
      <c r="G313" s="462"/>
      <c r="H313" s="292"/>
      <c r="I313" s="462"/>
      <c r="J313" s="462"/>
      <c r="K313" s="462"/>
      <c r="L313" s="464"/>
    </row>
    <row r="314" spans="2:12" ht="12.75" customHeight="1">
      <c r="B314" s="476"/>
      <c r="C314" s="462"/>
      <c r="D314" s="462"/>
      <c r="E314" s="292"/>
      <c r="F314" s="462"/>
      <c r="G314" s="462"/>
      <c r="H314" s="292"/>
      <c r="I314" s="462"/>
      <c r="J314" s="462"/>
      <c r="K314" s="462"/>
      <c r="L314" s="464"/>
    </row>
    <row r="315" spans="2:12" ht="12.75" customHeight="1">
      <c r="B315" s="476"/>
      <c r="C315" s="462"/>
      <c r="D315" s="462"/>
      <c r="E315" s="292"/>
      <c r="F315" s="462"/>
      <c r="G315" s="462"/>
      <c r="H315" s="292"/>
      <c r="I315" s="462"/>
      <c r="J315" s="462"/>
      <c r="K315" s="462"/>
      <c r="L315" s="464"/>
    </row>
    <row r="316" spans="2:12" ht="12.75" customHeight="1" thickBot="1">
      <c r="B316" s="477"/>
      <c r="C316" s="478"/>
      <c r="D316" s="478"/>
      <c r="E316" s="295"/>
      <c r="F316" s="478"/>
      <c r="G316" s="478"/>
      <c r="H316" s="295"/>
      <c r="I316" s="478"/>
      <c r="J316" s="478"/>
      <c r="K316" s="478"/>
      <c r="L316" s="483"/>
    </row>
    <row r="318" spans="2:12" ht="12.75">
      <c r="B318" s="300" t="s">
        <v>681</v>
      </c>
      <c r="C318" s="298" t="s">
        <v>921</v>
      </c>
      <c r="H318" s="459" t="s">
        <v>922</v>
      </c>
      <c r="I318" s="459"/>
      <c r="J318" s="459"/>
      <c r="K318" s="459"/>
      <c r="L318" s="459"/>
    </row>
    <row r="319" spans="3:12" ht="12.75">
      <c r="C319" s="298" t="s">
        <v>923</v>
      </c>
      <c r="H319" s="459"/>
      <c r="I319" s="459"/>
      <c r="J319" s="459"/>
      <c r="K319" s="459"/>
      <c r="L319" s="459"/>
    </row>
    <row r="320" spans="3:12" ht="12.75">
      <c r="C320" s="298" t="s">
        <v>924</v>
      </c>
      <c r="H320" s="459"/>
      <c r="I320" s="459"/>
      <c r="J320" s="459"/>
      <c r="K320" s="459"/>
      <c r="L320" s="459"/>
    </row>
    <row r="321" spans="3:12" ht="12.75">
      <c r="C321" s="298" t="s">
        <v>925</v>
      </c>
      <c r="H321" s="459"/>
      <c r="I321" s="459"/>
      <c r="J321" s="459"/>
      <c r="K321" s="459"/>
      <c r="L321" s="459"/>
    </row>
    <row r="322" spans="8:12" ht="12.75">
      <c r="H322" s="293"/>
      <c r="I322" s="293"/>
      <c r="J322" s="293"/>
      <c r="K322" s="293"/>
      <c r="L322" s="293"/>
    </row>
    <row r="323" spans="1:12" ht="12.75">
      <c r="A323">
        <v>26</v>
      </c>
      <c r="B323" s="459" t="s">
        <v>926</v>
      </c>
      <c r="C323" s="459"/>
      <c r="D323" s="459"/>
      <c r="E323" s="459"/>
      <c r="F323" s="459"/>
      <c r="G323" s="459"/>
      <c r="H323" s="459" t="s">
        <v>927</v>
      </c>
      <c r="I323" s="459"/>
      <c r="J323" s="459"/>
      <c r="K323" s="459"/>
      <c r="L323" s="459"/>
    </row>
    <row r="324" spans="2:12" ht="12.75">
      <c r="B324" s="459" t="s">
        <v>928</v>
      </c>
      <c r="C324" s="459"/>
      <c r="D324" s="459"/>
      <c r="E324" s="459"/>
      <c r="F324" s="459"/>
      <c r="G324" s="459"/>
      <c r="H324" s="459" t="s">
        <v>929</v>
      </c>
      <c r="I324" s="459"/>
      <c r="J324" s="459"/>
      <c r="K324" s="459"/>
      <c r="L324" s="459"/>
    </row>
    <row r="325" spans="2:12" ht="12.75">
      <c r="B325" s="78"/>
      <c r="C325" s="78"/>
      <c r="D325" s="78"/>
      <c r="E325" s="78"/>
      <c r="F325" s="78"/>
      <c r="G325" s="78"/>
      <c r="H325" s="293"/>
      <c r="I325" s="293"/>
      <c r="J325" s="293"/>
      <c r="K325" s="293"/>
      <c r="L325" s="293"/>
    </row>
    <row r="326" spans="1:12" ht="12.75">
      <c r="A326">
        <v>27</v>
      </c>
      <c r="B326" t="s">
        <v>677</v>
      </c>
      <c r="C326" s="298" t="s">
        <v>930</v>
      </c>
      <c r="D326" s="294"/>
      <c r="E326" s="294"/>
      <c r="F326" s="294"/>
      <c r="G326" s="294"/>
      <c r="H326" s="459"/>
      <c r="I326" s="459"/>
      <c r="J326" s="459"/>
      <c r="K326" s="459"/>
      <c r="L326" s="459"/>
    </row>
    <row r="327" spans="3:12" ht="12.75">
      <c r="C327" s="298" t="s">
        <v>931</v>
      </c>
      <c r="D327" s="294"/>
      <c r="E327" s="294"/>
      <c r="F327" s="294"/>
      <c r="G327" s="294"/>
      <c r="H327" s="459"/>
      <c r="I327" s="459"/>
      <c r="J327" s="459"/>
      <c r="K327" s="459"/>
      <c r="L327" s="459"/>
    </row>
    <row r="328" spans="3:12" ht="12.75">
      <c r="C328" s="298" t="s">
        <v>932</v>
      </c>
      <c r="D328" s="294"/>
      <c r="E328" s="294"/>
      <c r="F328" s="294"/>
      <c r="G328" s="294"/>
      <c r="H328" s="303" t="s">
        <v>933</v>
      </c>
      <c r="I328" s="303"/>
      <c r="J328" s="303"/>
      <c r="K328" s="293"/>
      <c r="L328" s="293"/>
    </row>
    <row r="329" spans="3:12" ht="12.75">
      <c r="C329" s="298" t="s">
        <v>934</v>
      </c>
      <c r="H329" s="459"/>
      <c r="I329" s="459"/>
      <c r="J329" s="459"/>
      <c r="K329" s="459"/>
      <c r="L329" s="459"/>
    </row>
    <row r="330" spans="3:12" ht="12.75">
      <c r="C330" s="298"/>
      <c r="H330" s="293"/>
      <c r="I330" s="293"/>
      <c r="J330" s="293"/>
      <c r="K330" s="293"/>
      <c r="L330" s="293"/>
    </row>
    <row r="331" spans="2:12" ht="12.75">
      <c r="B331" t="s">
        <v>681</v>
      </c>
      <c r="C331" s="298" t="s">
        <v>935</v>
      </c>
      <c r="D331" s="294"/>
      <c r="E331" s="294"/>
      <c r="F331" s="294"/>
      <c r="G331" s="294"/>
      <c r="H331" s="459" t="s">
        <v>936</v>
      </c>
      <c r="I331" s="459"/>
      <c r="J331" s="459"/>
      <c r="K331" s="459"/>
      <c r="L331" s="459"/>
    </row>
    <row r="332" spans="3:12" ht="12.75">
      <c r="C332" s="194" t="s">
        <v>937</v>
      </c>
      <c r="D332" s="294"/>
      <c r="E332" s="294"/>
      <c r="F332" s="294"/>
      <c r="G332" s="294"/>
      <c r="H332" s="459"/>
      <c r="I332" s="459"/>
      <c r="J332" s="459"/>
      <c r="K332" s="459"/>
      <c r="L332" s="459"/>
    </row>
    <row r="333" spans="8:12" ht="13.5" thickBot="1">
      <c r="H333" s="293"/>
      <c r="I333" s="293"/>
      <c r="J333" s="293"/>
      <c r="K333" s="293"/>
      <c r="L333" s="293"/>
    </row>
    <row r="334" spans="3:9" ht="12.75">
      <c r="C334" s="472"/>
      <c r="D334" s="460"/>
      <c r="E334" s="460"/>
      <c r="F334" s="460"/>
      <c r="G334" s="460"/>
      <c r="H334" s="460" t="s">
        <v>170</v>
      </c>
      <c r="I334" s="461"/>
    </row>
    <row r="335" spans="3:9" ht="12.75">
      <c r="C335" s="126" t="s">
        <v>764</v>
      </c>
      <c r="D335" s="471" t="s">
        <v>938</v>
      </c>
      <c r="E335" s="471"/>
      <c r="F335" s="471"/>
      <c r="G335" s="471"/>
      <c r="H335" s="441" t="s">
        <v>739</v>
      </c>
      <c r="I335" s="481"/>
    </row>
    <row r="336" spans="3:9" ht="12.75">
      <c r="C336" s="126"/>
      <c r="D336" s="473"/>
      <c r="E336" s="474"/>
      <c r="F336" s="474"/>
      <c r="G336" s="475"/>
      <c r="H336" s="441"/>
      <c r="I336" s="481"/>
    </row>
    <row r="337" spans="3:9" ht="12.75">
      <c r="C337" s="126" t="s">
        <v>768</v>
      </c>
      <c r="D337" s="471" t="s">
        <v>939</v>
      </c>
      <c r="E337" s="471"/>
      <c r="F337" s="471"/>
      <c r="G337" s="471"/>
      <c r="H337" s="441" t="s">
        <v>739</v>
      </c>
      <c r="I337" s="481"/>
    </row>
    <row r="338" spans="3:9" ht="12.75">
      <c r="C338" s="126"/>
      <c r="D338" s="471" t="s">
        <v>940</v>
      </c>
      <c r="E338" s="471"/>
      <c r="F338" s="471"/>
      <c r="G338" s="471"/>
      <c r="H338" s="441"/>
      <c r="I338" s="481"/>
    </row>
    <row r="339" spans="3:9" ht="12.75">
      <c r="C339" s="126"/>
      <c r="D339" s="473"/>
      <c r="E339" s="474"/>
      <c r="F339" s="474"/>
      <c r="G339" s="475"/>
      <c r="H339" s="441"/>
      <c r="I339" s="481"/>
    </row>
    <row r="340" spans="3:9" ht="12.75">
      <c r="C340" s="126" t="s">
        <v>770</v>
      </c>
      <c r="D340" s="471" t="s">
        <v>941</v>
      </c>
      <c r="E340" s="471"/>
      <c r="F340" s="471"/>
      <c r="G340" s="471"/>
      <c r="H340" s="441" t="s">
        <v>739</v>
      </c>
      <c r="I340" s="481"/>
    </row>
    <row r="341" spans="3:9" ht="12.75">
      <c r="C341" s="126"/>
      <c r="D341" s="473"/>
      <c r="E341" s="474"/>
      <c r="F341" s="474"/>
      <c r="G341" s="475"/>
      <c r="H341" s="441"/>
      <c r="I341" s="481"/>
    </row>
    <row r="342" spans="3:9" ht="12.75">
      <c r="C342" s="126" t="s">
        <v>883</v>
      </c>
      <c r="D342" s="471" t="s">
        <v>942</v>
      </c>
      <c r="E342" s="471"/>
      <c r="F342" s="471"/>
      <c r="G342" s="471"/>
      <c r="H342" s="441" t="s">
        <v>739</v>
      </c>
      <c r="I342" s="481"/>
    </row>
    <row r="343" spans="3:9" ht="13.5" thickBot="1">
      <c r="C343" s="304"/>
      <c r="D343" s="470" t="s">
        <v>943</v>
      </c>
      <c r="E343" s="470"/>
      <c r="F343" s="470"/>
      <c r="G343" s="470"/>
      <c r="H343" s="487"/>
      <c r="I343" s="488"/>
    </row>
    <row r="344" ht="12.75">
      <c r="D344" s="298"/>
    </row>
    <row r="345" spans="2:12" ht="12.75">
      <c r="B345" s="298" t="s">
        <v>944</v>
      </c>
      <c r="D345" s="298"/>
      <c r="H345" s="463"/>
      <c r="I345" s="463"/>
      <c r="J345" s="463"/>
      <c r="K345" s="463"/>
      <c r="L345" s="463"/>
    </row>
    <row r="346" ht="12.75">
      <c r="D346" s="298"/>
    </row>
    <row r="347" spans="1:12" ht="12.75">
      <c r="A347">
        <v>28</v>
      </c>
      <c r="B347" t="s">
        <v>677</v>
      </c>
      <c r="C347" s="459" t="s">
        <v>945</v>
      </c>
      <c r="D347" s="459"/>
      <c r="E347" s="459"/>
      <c r="F347" s="459"/>
      <c r="G347" s="459"/>
      <c r="H347" s="479"/>
      <c r="I347" s="479"/>
      <c r="J347" s="479"/>
      <c r="K347" s="479"/>
      <c r="L347" s="479"/>
    </row>
    <row r="348" spans="3:12" ht="12.75">
      <c r="C348" s="459" t="s">
        <v>946</v>
      </c>
      <c r="D348" s="459"/>
      <c r="E348" s="459"/>
      <c r="F348" s="459"/>
      <c r="G348" s="459"/>
      <c r="H348" s="479" t="s">
        <v>947</v>
      </c>
      <c r="I348" s="479"/>
      <c r="J348" s="479"/>
      <c r="K348" s="479"/>
      <c r="L348" s="479"/>
    </row>
    <row r="349" spans="3:12" ht="12.75">
      <c r="C349" s="293"/>
      <c r="D349" s="293"/>
      <c r="E349" s="293"/>
      <c r="F349" s="293"/>
      <c r="G349" s="293"/>
      <c r="H349" s="299"/>
      <c r="I349" s="299"/>
      <c r="J349" s="299"/>
      <c r="K349" s="299"/>
      <c r="L349" s="299"/>
    </row>
    <row r="350" spans="3:12" ht="12.75">
      <c r="C350" t="s">
        <v>764</v>
      </c>
      <c r="D350" s="459" t="s">
        <v>948</v>
      </c>
      <c r="E350" s="459"/>
      <c r="F350" s="459"/>
      <c r="G350" s="459"/>
      <c r="H350" s="480">
        <v>13389</v>
      </c>
      <c r="I350" s="480"/>
      <c r="J350" s="480"/>
      <c r="K350" s="480"/>
      <c r="L350" s="480"/>
    </row>
    <row r="351" spans="3:12" ht="12.75">
      <c r="C351" t="s">
        <v>768</v>
      </c>
      <c r="D351" s="459" t="s">
        <v>949</v>
      </c>
      <c r="E351" s="459"/>
      <c r="F351" s="459"/>
      <c r="G351" s="459"/>
      <c r="H351" s="480">
        <v>335830</v>
      </c>
      <c r="I351" s="480"/>
      <c r="J351" s="480"/>
      <c r="K351" s="480"/>
      <c r="L351" s="480"/>
    </row>
    <row r="352" spans="3:12" ht="12.75">
      <c r="C352" t="s">
        <v>770</v>
      </c>
      <c r="D352" s="459" t="s">
        <v>950</v>
      </c>
      <c r="E352" s="459"/>
      <c r="F352" s="459"/>
      <c r="G352" s="459"/>
      <c r="H352" s="480">
        <v>335830</v>
      </c>
      <c r="I352" s="480"/>
      <c r="J352" s="480"/>
      <c r="K352" s="480"/>
      <c r="L352" s="480"/>
    </row>
    <row r="353" spans="3:12" ht="12.75">
      <c r="C353" t="s">
        <v>883</v>
      </c>
      <c r="D353" s="459" t="s">
        <v>951</v>
      </c>
      <c r="E353" s="459"/>
      <c r="F353" s="459"/>
      <c r="G353" s="459"/>
      <c r="H353" s="480">
        <f>+H350+H351-H352</f>
        <v>13389</v>
      </c>
      <c r="I353" s="480"/>
      <c r="J353" s="480"/>
      <c r="K353" s="480"/>
      <c r="L353" s="480"/>
    </row>
    <row r="354" spans="3:12" ht="12.75">
      <c r="C354" t="s">
        <v>886</v>
      </c>
      <c r="D354" s="459" t="s">
        <v>952</v>
      </c>
      <c r="E354" s="459"/>
      <c r="F354" s="459"/>
      <c r="G354" s="459"/>
      <c r="H354" s="480"/>
      <c r="I354" s="480"/>
      <c r="J354" s="480"/>
      <c r="K354" s="480"/>
      <c r="L354" s="480"/>
    </row>
    <row r="355" spans="4:12" ht="12.75">
      <c r="D355" s="293"/>
      <c r="E355" s="293"/>
      <c r="F355" s="293"/>
      <c r="G355" s="293"/>
      <c r="H355" s="299"/>
      <c r="I355" s="299"/>
      <c r="J355" s="299"/>
      <c r="K355" s="299"/>
      <c r="L355" s="299"/>
    </row>
    <row r="356" spans="2:12" ht="12.75">
      <c r="B356" t="s">
        <v>681</v>
      </c>
      <c r="C356" s="459" t="s">
        <v>953</v>
      </c>
      <c r="D356" s="459"/>
      <c r="E356" s="459"/>
      <c r="F356" s="459"/>
      <c r="G356" s="459"/>
      <c r="H356" s="480"/>
      <c r="I356" s="480"/>
      <c r="J356" s="480"/>
      <c r="K356" s="480"/>
      <c r="L356" s="480"/>
    </row>
    <row r="357" spans="3:12" ht="12.75">
      <c r="C357" s="459" t="s">
        <v>954</v>
      </c>
      <c r="D357" s="459"/>
      <c r="E357" s="459"/>
      <c r="F357" s="459"/>
      <c r="G357" s="459"/>
      <c r="H357" s="479"/>
      <c r="I357" s="479"/>
      <c r="J357" s="479"/>
      <c r="K357" s="479"/>
      <c r="L357" s="479"/>
    </row>
    <row r="358" spans="3:12" ht="12.75">
      <c r="C358" s="459" t="s">
        <v>955</v>
      </c>
      <c r="D358" s="459"/>
      <c r="E358" s="459"/>
      <c r="F358" s="459"/>
      <c r="G358" s="459"/>
      <c r="H358" s="479"/>
      <c r="I358" s="479"/>
      <c r="J358" s="479"/>
      <c r="K358" s="479"/>
      <c r="L358" s="479"/>
    </row>
    <row r="359" spans="8:12" ht="12.75">
      <c r="H359" s="299"/>
      <c r="I359" s="299"/>
      <c r="J359" s="299"/>
      <c r="K359" s="299"/>
      <c r="L359" s="299"/>
    </row>
    <row r="360" spans="3:12" ht="12.75">
      <c r="C360" t="s">
        <v>956</v>
      </c>
      <c r="D360" t="s">
        <v>957</v>
      </c>
      <c r="H360" s="479" t="s">
        <v>958</v>
      </c>
      <c r="I360" s="479"/>
      <c r="J360" s="479"/>
      <c r="K360" s="479"/>
      <c r="L360" s="479"/>
    </row>
    <row r="361" spans="8:12" ht="12.75">
      <c r="H361" s="479"/>
      <c r="I361" s="479"/>
      <c r="J361" s="479"/>
      <c r="K361" s="479"/>
      <c r="L361" s="479"/>
    </row>
    <row r="362" spans="4:12" ht="12.75">
      <c r="D362" t="s">
        <v>764</v>
      </c>
      <c r="E362" t="s">
        <v>948</v>
      </c>
      <c r="H362" s="480">
        <f>100977+11701</f>
        <v>112678</v>
      </c>
      <c r="I362" s="480"/>
      <c r="J362" s="480"/>
      <c r="K362" s="480"/>
      <c r="L362" s="480"/>
    </row>
    <row r="363" spans="4:12" ht="12.75">
      <c r="D363" t="s">
        <v>768</v>
      </c>
      <c r="E363" t="s">
        <v>949</v>
      </c>
      <c r="H363" s="480">
        <f>691705</f>
        <v>691705</v>
      </c>
      <c r="I363" s="480"/>
      <c r="J363" s="480"/>
      <c r="K363" s="480"/>
      <c r="L363" s="480"/>
    </row>
    <row r="364" spans="4:12" ht="12.75">
      <c r="D364" t="s">
        <v>770</v>
      </c>
      <c r="E364" t="s">
        <v>959</v>
      </c>
      <c r="H364" s="480">
        <f>+H362+H363-H366</f>
        <v>749927</v>
      </c>
      <c r="I364" s="480"/>
      <c r="J364" s="480"/>
      <c r="K364" s="480"/>
      <c r="L364" s="480"/>
    </row>
    <row r="365" spans="4:12" ht="12.75">
      <c r="D365" t="s">
        <v>883</v>
      </c>
      <c r="E365" t="s">
        <v>950</v>
      </c>
      <c r="H365" s="480">
        <v>0</v>
      </c>
      <c r="I365" s="480"/>
      <c r="J365" s="480"/>
      <c r="K365" s="480"/>
      <c r="L365" s="480"/>
    </row>
    <row r="366" spans="4:12" ht="12.75">
      <c r="D366" t="s">
        <v>886</v>
      </c>
      <c r="E366" t="s">
        <v>951</v>
      </c>
      <c r="H366" s="480">
        <f>46215+8241</f>
        <v>54456</v>
      </c>
      <c r="I366" s="480"/>
      <c r="J366" s="480"/>
      <c r="K366" s="480"/>
      <c r="L366" s="480"/>
    </row>
    <row r="367" spans="4:12" ht="12.75">
      <c r="D367" t="s">
        <v>960</v>
      </c>
      <c r="E367" t="s">
        <v>961</v>
      </c>
      <c r="H367" s="480">
        <v>720178</v>
      </c>
      <c r="I367" s="480"/>
      <c r="J367" s="480"/>
      <c r="K367" s="480"/>
      <c r="L367" s="480"/>
    </row>
    <row r="368" spans="4:12" ht="12.75">
      <c r="D368" t="s">
        <v>962</v>
      </c>
      <c r="E368" t="s">
        <v>963</v>
      </c>
      <c r="H368" s="489">
        <f>+H367/H364*100</f>
        <v>96.03308055317385</v>
      </c>
      <c r="I368" s="489"/>
      <c r="J368" s="489"/>
      <c r="K368" s="489"/>
      <c r="L368" s="489"/>
    </row>
    <row r="369" spans="4:12" ht="12.75">
      <c r="D369" t="s">
        <v>964</v>
      </c>
      <c r="E369" t="s">
        <v>965</v>
      </c>
      <c r="H369" s="480" t="s">
        <v>966</v>
      </c>
      <c r="I369" s="480"/>
      <c r="J369" s="480"/>
      <c r="K369" s="480"/>
      <c r="L369" s="480"/>
    </row>
    <row r="370" spans="8:12" ht="12.75">
      <c r="H370" s="299"/>
      <c r="I370" s="299"/>
      <c r="J370" s="299"/>
      <c r="K370" s="299"/>
      <c r="L370" s="299"/>
    </row>
    <row r="371" spans="3:12" ht="12.75">
      <c r="C371" t="s">
        <v>1146</v>
      </c>
      <c r="D371" t="s">
        <v>967</v>
      </c>
      <c r="H371" s="490" t="s">
        <v>968</v>
      </c>
      <c r="I371" s="490"/>
      <c r="J371" s="490" t="s">
        <v>969</v>
      </c>
      <c r="K371" s="490"/>
      <c r="L371" s="490"/>
    </row>
    <row r="372" spans="8:12" ht="12.75">
      <c r="H372" s="299"/>
      <c r="I372" s="299"/>
      <c r="J372" s="299"/>
      <c r="K372" s="299"/>
      <c r="L372" s="299"/>
    </row>
    <row r="373" spans="4:12" ht="12.75">
      <c r="D373" t="s">
        <v>764</v>
      </c>
      <c r="E373" t="s">
        <v>948</v>
      </c>
      <c r="H373" s="372">
        <v>153632</v>
      </c>
      <c r="I373" s="372"/>
      <c r="J373" s="372">
        <v>10005</v>
      </c>
      <c r="K373" s="372"/>
      <c r="L373" s="299"/>
    </row>
    <row r="374" spans="4:12" ht="12.75">
      <c r="D374" t="s">
        <v>768</v>
      </c>
      <c r="E374" t="s">
        <v>949</v>
      </c>
      <c r="H374" s="372">
        <v>335830</v>
      </c>
      <c r="I374" s="372"/>
      <c r="J374" s="372">
        <v>0</v>
      </c>
      <c r="K374" s="372"/>
      <c r="L374" s="299"/>
    </row>
    <row r="375" spans="4:12" ht="12.75">
      <c r="D375" t="s">
        <v>770</v>
      </c>
      <c r="E375" t="s">
        <v>970</v>
      </c>
      <c r="H375" s="372">
        <v>1449349</v>
      </c>
      <c r="I375" s="372"/>
      <c r="J375" s="372">
        <v>0</v>
      </c>
      <c r="K375" s="372"/>
      <c r="L375" s="299"/>
    </row>
    <row r="376" spans="4:12" ht="12.75">
      <c r="D376" t="s">
        <v>883</v>
      </c>
      <c r="E376" t="s">
        <v>950</v>
      </c>
      <c r="H376" s="372">
        <f>1391899+335830</f>
        <v>1727729</v>
      </c>
      <c r="I376" s="372"/>
      <c r="J376" s="372">
        <v>0</v>
      </c>
      <c r="K376" s="372"/>
      <c r="L376" s="299"/>
    </row>
    <row r="377" spans="4:12" ht="12.75">
      <c r="D377" t="s">
        <v>886</v>
      </c>
      <c r="E377" t="s">
        <v>951</v>
      </c>
      <c r="H377" s="372">
        <f>+H373+H374+H375-H376</f>
        <v>211082</v>
      </c>
      <c r="I377" s="372"/>
      <c r="J377" s="372">
        <f>+J373+J374+J375-J376</f>
        <v>10005</v>
      </c>
      <c r="K377" s="372"/>
      <c r="L377" s="299"/>
    </row>
    <row r="378" spans="4:12" ht="12.75">
      <c r="D378" t="s">
        <v>960</v>
      </c>
      <c r="E378" t="s">
        <v>952</v>
      </c>
      <c r="H378" s="299"/>
      <c r="I378" s="299"/>
      <c r="J378" s="299"/>
      <c r="K378" s="299"/>
      <c r="L378" s="299"/>
    </row>
    <row r="379" spans="8:12" ht="12.75">
      <c r="H379" s="299"/>
      <c r="I379" s="299"/>
      <c r="J379" s="299"/>
      <c r="K379" s="299"/>
      <c r="L379" s="299"/>
    </row>
    <row r="380" spans="4:12" ht="12.75">
      <c r="D380" t="s">
        <v>971</v>
      </c>
      <c r="H380" s="479"/>
      <c r="I380" s="479"/>
      <c r="J380" s="479"/>
      <c r="K380" s="479"/>
      <c r="L380" s="479"/>
    </row>
    <row r="381" spans="8:12" ht="12.75">
      <c r="H381" s="299"/>
      <c r="I381" s="299"/>
      <c r="J381" s="299"/>
      <c r="K381" s="299"/>
      <c r="L381" s="299"/>
    </row>
    <row r="382" spans="1:12" ht="12.75">
      <c r="A382">
        <v>29</v>
      </c>
      <c r="B382" s="459" t="s">
        <v>972</v>
      </c>
      <c r="C382" s="459"/>
      <c r="D382" s="459"/>
      <c r="E382" s="459"/>
      <c r="F382" s="459"/>
      <c r="G382" s="459"/>
      <c r="H382" s="480" t="s">
        <v>739</v>
      </c>
      <c r="I382" s="480"/>
      <c r="J382" s="480"/>
      <c r="K382" s="480"/>
      <c r="L382" s="480"/>
    </row>
    <row r="383" spans="2:12" ht="12.75">
      <c r="B383" s="459" t="s">
        <v>973</v>
      </c>
      <c r="C383" s="459"/>
      <c r="D383" s="459"/>
      <c r="E383" s="459"/>
      <c r="F383" s="459"/>
      <c r="G383" s="459"/>
      <c r="H383" s="479"/>
      <c r="I383" s="479"/>
      <c r="J383" s="479"/>
      <c r="K383" s="479"/>
      <c r="L383" s="479"/>
    </row>
    <row r="384" spans="8:12" ht="12.75">
      <c r="H384" s="299"/>
      <c r="I384" s="299"/>
      <c r="J384" s="299"/>
      <c r="K384" s="299"/>
      <c r="L384" s="299"/>
    </row>
    <row r="385" spans="2:12" ht="12.75">
      <c r="B385" t="s">
        <v>677</v>
      </c>
      <c r="C385" t="s">
        <v>974</v>
      </c>
      <c r="H385" s="479"/>
      <c r="I385" s="479"/>
      <c r="J385" s="479"/>
      <c r="K385" s="479"/>
      <c r="L385" s="479"/>
    </row>
    <row r="386" spans="8:12" ht="12.75">
      <c r="H386" s="299"/>
      <c r="I386" s="299"/>
      <c r="J386" s="299"/>
      <c r="K386" s="299"/>
      <c r="L386" s="299"/>
    </row>
    <row r="387" spans="2:12" ht="12.75">
      <c r="B387" t="s">
        <v>681</v>
      </c>
      <c r="C387" t="s">
        <v>975</v>
      </c>
      <c r="H387" s="479"/>
      <c r="I387" s="479"/>
      <c r="J387" s="479"/>
      <c r="K387" s="479"/>
      <c r="L387" s="479"/>
    </row>
    <row r="388" spans="8:12" ht="12.75">
      <c r="H388" s="299"/>
      <c r="I388" s="299"/>
      <c r="J388" s="299"/>
      <c r="K388" s="299"/>
      <c r="L388" s="299"/>
    </row>
    <row r="389" spans="2:12" ht="12.75">
      <c r="B389" t="s">
        <v>702</v>
      </c>
      <c r="C389" t="s">
        <v>976</v>
      </c>
      <c r="H389" s="479"/>
      <c r="I389" s="479"/>
      <c r="J389" s="479"/>
      <c r="K389" s="479"/>
      <c r="L389" s="479"/>
    </row>
    <row r="390" spans="8:12" ht="12.75">
      <c r="H390" s="299"/>
      <c r="I390" s="299"/>
      <c r="J390" s="299"/>
      <c r="K390" s="299"/>
      <c r="L390" s="299"/>
    </row>
    <row r="391" spans="1:12" ht="12.75">
      <c r="A391">
        <v>30</v>
      </c>
      <c r="B391" s="459" t="s">
        <v>977</v>
      </c>
      <c r="C391" s="459"/>
      <c r="D391" s="459"/>
      <c r="E391" s="459"/>
      <c r="F391" s="459"/>
      <c r="G391" s="459"/>
      <c r="H391" s="479" t="s">
        <v>679</v>
      </c>
      <c r="I391" s="479"/>
      <c r="J391" s="479"/>
      <c r="K391" s="479"/>
      <c r="L391" s="479"/>
    </row>
    <row r="392" spans="2:12" ht="12.75">
      <c r="B392" s="459" t="s">
        <v>978</v>
      </c>
      <c r="C392" s="459"/>
      <c r="D392" s="459"/>
      <c r="E392" s="459"/>
      <c r="F392" s="459"/>
      <c r="G392" s="459"/>
      <c r="H392" s="479"/>
      <c r="I392" s="479"/>
      <c r="J392" s="479"/>
      <c r="K392" s="479"/>
      <c r="L392" s="479"/>
    </row>
    <row r="393" spans="2:12" ht="12.75">
      <c r="B393" s="293"/>
      <c r="C393" s="293"/>
      <c r="D393" s="293"/>
      <c r="E393" s="293"/>
      <c r="F393" s="293"/>
      <c r="G393" s="293"/>
      <c r="H393" s="299"/>
      <c r="I393" s="299"/>
      <c r="J393" s="299"/>
      <c r="K393" s="299"/>
      <c r="L393" s="299"/>
    </row>
    <row r="394" spans="1:12" ht="12.75">
      <c r="A394">
        <v>31</v>
      </c>
      <c r="B394" s="459" t="s">
        <v>979</v>
      </c>
      <c r="C394" s="459"/>
      <c r="D394" s="459"/>
      <c r="E394" s="459"/>
      <c r="F394" s="459"/>
      <c r="G394" s="459"/>
      <c r="H394" s="479" t="s">
        <v>679</v>
      </c>
      <c r="I394" s="479"/>
      <c r="J394" s="479"/>
      <c r="K394" s="479"/>
      <c r="L394" s="479"/>
    </row>
    <row r="395" spans="2:12" ht="12.75">
      <c r="B395" s="459" t="s">
        <v>980</v>
      </c>
      <c r="C395" s="459"/>
      <c r="D395" s="459"/>
      <c r="E395" s="459"/>
      <c r="F395" s="459"/>
      <c r="G395" s="459"/>
      <c r="H395" s="479"/>
      <c r="I395" s="479"/>
      <c r="J395" s="479"/>
      <c r="K395" s="479"/>
      <c r="L395" s="479"/>
    </row>
    <row r="396" spans="8:12" ht="12.75">
      <c r="H396" s="299"/>
      <c r="I396" s="299"/>
      <c r="J396" s="299"/>
      <c r="K396" s="299"/>
      <c r="L396" s="299"/>
    </row>
    <row r="397" spans="1:12" ht="12.75">
      <c r="A397">
        <v>32</v>
      </c>
      <c r="B397" t="s">
        <v>981</v>
      </c>
      <c r="H397" s="479" t="s">
        <v>982</v>
      </c>
      <c r="I397" s="479"/>
      <c r="J397" s="479"/>
      <c r="K397" s="479"/>
      <c r="L397" s="479"/>
    </row>
    <row r="398" spans="8:12" ht="12.75">
      <c r="H398" s="299"/>
      <c r="I398" s="299"/>
      <c r="J398" s="299"/>
      <c r="K398" s="299"/>
      <c r="L398" s="299"/>
    </row>
    <row r="399" spans="2:12" ht="12.75">
      <c r="B399" t="s">
        <v>677</v>
      </c>
      <c r="C399" t="s">
        <v>983</v>
      </c>
      <c r="H399" s="479"/>
      <c r="I399" s="479"/>
      <c r="J399" s="479"/>
      <c r="K399" s="479"/>
      <c r="L399" s="479"/>
    </row>
    <row r="400" spans="8:12" ht="12.75">
      <c r="H400" s="299"/>
      <c r="I400" s="299"/>
      <c r="J400" s="299"/>
      <c r="K400" s="299"/>
      <c r="L400" s="299"/>
    </row>
    <row r="401" spans="2:12" ht="12.75">
      <c r="B401" t="s">
        <v>681</v>
      </c>
      <c r="C401" t="s">
        <v>984</v>
      </c>
      <c r="H401" s="479"/>
      <c r="I401" s="479"/>
      <c r="J401" s="479"/>
      <c r="K401" s="479"/>
      <c r="L401" s="479"/>
    </row>
    <row r="402" spans="8:12" ht="12.75">
      <c r="H402" s="299"/>
      <c r="I402" s="299"/>
      <c r="J402" s="299"/>
      <c r="K402" s="299"/>
      <c r="L402" s="299"/>
    </row>
    <row r="403" spans="2:12" ht="12.75">
      <c r="B403" t="s">
        <v>702</v>
      </c>
      <c r="C403" t="s">
        <v>985</v>
      </c>
      <c r="H403" s="479"/>
      <c r="I403" s="479"/>
      <c r="J403" s="479"/>
      <c r="K403" s="479"/>
      <c r="L403" s="479"/>
    </row>
    <row r="404" spans="8:12" ht="12.75">
      <c r="H404" s="299"/>
      <c r="I404" s="299"/>
      <c r="J404" s="299"/>
      <c r="K404" s="299"/>
      <c r="L404" s="299"/>
    </row>
    <row r="405" spans="2:12" ht="12.75">
      <c r="B405" t="s">
        <v>718</v>
      </c>
      <c r="C405" t="s">
        <v>986</v>
      </c>
      <c r="H405" s="479"/>
      <c r="I405" s="479"/>
      <c r="J405" s="479"/>
      <c r="K405" s="479"/>
      <c r="L405" s="479"/>
    </row>
    <row r="410" spans="2:8" ht="12.75">
      <c r="B410" t="s">
        <v>987</v>
      </c>
      <c r="H410" t="s">
        <v>988</v>
      </c>
    </row>
    <row r="411" ht="12.75">
      <c r="H411" t="s">
        <v>989</v>
      </c>
    </row>
    <row r="412" spans="2:6" ht="12.75">
      <c r="B412" s="183" t="s">
        <v>990</v>
      </c>
      <c r="C412" s="183"/>
      <c r="D412" s="183"/>
      <c r="E412" s="183"/>
      <c r="F412" s="183"/>
    </row>
    <row r="414" ht="12.75">
      <c r="H414" t="s">
        <v>991</v>
      </c>
    </row>
    <row r="415" ht="12.75">
      <c r="H415" t="s">
        <v>992</v>
      </c>
    </row>
    <row r="416" ht="12.75">
      <c r="H416" t="s">
        <v>993</v>
      </c>
    </row>
    <row r="418" ht="12.75">
      <c r="B418" t="s">
        <v>994</v>
      </c>
    </row>
    <row r="419" spans="2:3" ht="12.75">
      <c r="B419">
        <v>1</v>
      </c>
      <c r="C419" t="s">
        <v>995</v>
      </c>
    </row>
    <row r="420" spans="2:3" ht="12.75">
      <c r="B420">
        <v>2</v>
      </c>
      <c r="C420" t="s">
        <v>996</v>
      </c>
    </row>
    <row r="421" ht="12.75">
      <c r="C421" t="s">
        <v>997</v>
      </c>
    </row>
  </sheetData>
  <sheetProtection/>
  <mergeCells count="467">
    <mergeCell ref="H394:L394"/>
    <mergeCell ref="H395:L395"/>
    <mergeCell ref="H392:L392"/>
    <mergeCell ref="H405:L405"/>
    <mergeCell ref="H397:L397"/>
    <mergeCell ref="H399:L399"/>
    <mergeCell ref="H401:L401"/>
    <mergeCell ref="H403:L403"/>
    <mergeCell ref="H367:L367"/>
    <mergeCell ref="H368:L368"/>
    <mergeCell ref="H369:L369"/>
    <mergeCell ref="H371:I371"/>
    <mergeCell ref="J371:L371"/>
    <mergeCell ref="H380:L380"/>
    <mergeCell ref="H361:L361"/>
    <mergeCell ref="H362:L362"/>
    <mergeCell ref="H363:L363"/>
    <mergeCell ref="H364:L364"/>
    <mergeCell ref="H365:L365"/>
    <mergeCell ref="H366:L366"/>
    <mergeCell ref="H357:L357"/>
    <mergeCell ref="H358:L358"/>
    <mergeCell ref="H360:L360"/>
    <mergeCell ref="H353:L353"/>
    <mergeCell ref="H354:L354"/>
    <mergeCell ref="H356:L356"/>
    <mergeCell ref="H340:I340"/>
    <mergeCell ref="H341:I341"/>
    <mergeCell ref="H348:L348"/>
    <mergeCell ref="H350:L350"/>
    <mergeCell ref="H351:L351"/>
    <mergeCell ref="H352:L352"/>
    <mergeCell ref="H327:L327"/>
    <mergeCell ref="H329:L329"/>
    <mergeCell ref="H331:L331"/>
    <mergeCell ref="H332:L332"/>
    <mergeCell ref="H345:L345"/>
    <mergeCell ref="H347:L347"/>
    <mergeCell ref="H343:I343"/>
    <mergeCell ref="H342:I342"/>
    <mergeCell ref="H335:I335"/>
    <mergeCell ref="H339:I339"/>
    <mergeCell ref="H319:L319"/>
    <mergeCell ref="H320:L320"/>
    <mergeCell ref="H321:L321"/>
    <mergeCell ref="H323:L323"/>
    <mergeCell ref="H324:L324"/>
    <mergeCell ref="H326:L326"/>
    <mergeCell ref="H318:L318"/>
    <mergeCell ref="I316:J316"/>
    <mergeCell ref="K316:L316"/>
    <mergeCell ref="I312:J312"/>
    <mergeCell ref="K312:L312"/>
    <mergeCell ref="I314:J314"/>
    <mergeCell ref="K314:L314"/>
    <mergeCell ref="I313:J313"/>
    <mergeCell ref="H288:L288"/>
    <mergeCell ref="H290:L290"/>
    <mergeCell ref="H292:L292"/>
    <mergeCell ref="H293:L293"/>
    <mergeCell ref="H302:L302"/>
    <mergeCell ref="H304:L304"/>
    <mergeCell ref="H280:L280"/>
    <mergeCell ref="H281:L281"/>
    <mergeCell ref="H283:L283"/>
    <mergeCell ref="H284:L284"/>
    <mergeCell ref="H285:L285"/>
    <mergeCell ref="H287:L287"/>
    <mergeCell ref="H272:L272"/>
    <mergeCell ref="H274:L274"/>
    <mergeCell ref="H275:L275"/>
    <mergeCell ref="H276:L276"/>
    <mergeCell ref="H278:L278"/>
    <mergeCell ref="H279:L279"/>
    <mergeCell ref="H263:L263"/>
    <mergeCell ref="H264:L264"/>
    <mergeCell ref="H266:L266"/>
    <mergeCell ref="H268:L268"/>
    <mergeCell ref="H269:L269"/>
    <mergeCell ref="H271:L271"/>
    <mergeCell ref="H255:L255"/>
    <mergeCell ref="H256:L256"/>
    <mergeCell ref="H258:L258"/>
    <mergeCell ref="H259:L259"/>
    <mergeCell ref="H260:L260"/>
    <mergeCell ref="H262:L262"/>
    <mergeCell ref="H247:L247"/>
    <mergeCell ref="H248:L248"/>
    <mergeCell ref="H249:L249"/>
    <mergeCell ref="H251:L251"/>
    <mergeCell ref="H252:L252"/>
    <mergeCell ref="H254:L254"/>
    <mergeCell ref="H238:L238"/>
    <mergeCell ref="H240:L240"/>
    <mergeCell ref="H242:L242"/>
    <mergeCell ref="H243:L243"/>
    <mergeCell ref="H244:L244"/>
    <mergeCell ref="H246:L246"/>
    <mergeCell ref="H223:L223"/>
    <mergeCell ref="H225:L225"/>
    <mergeCell ref="H234:L234"/>
    <mergeCell ref="H236:L236"/>
    <mergeCell ref="H237:L237"/>
    <mergeCell ref="H226:L226"/>
    <mergeCell ref="H227:L227"/>
    <mergeCell ref="H229:L229"/>
    <mergeCell ref="H231:L231"/>
    <mergeCell ref="H214:L214"/>
    <mergeCell ref="H216:L216"/>
    <mergeCell ref="H217:L217"/>
    <mergeCell ref="H219:L219"/>
    <mergeCell ref="H220:L220"/>
    <mergeCell ref="H222:L222"/>
    <mergeCell ref="H205:L205"/>
    <mergeCell ref="H207:L207"/>
    <mergeCell ref="H208:L208"/>
    <mergeCell ref="H209:L209"/>
    <mergeCell ref="H211:L211"/>
    <mergeCell ref="H213:L213"/>
    <mergeCell ref="H196:L196"/>
    <mergeCell ref="H197:L197"/>
    <mergeCell ref="H199:L199"/>
    <mergeCell ref="H200:L200"/>
    <mergeCell ref="H202:L202"/>
    <mergeCell ref="H203:L203"/>
    <mergeCell ref="H183:L183"/>
    <mergeCell ref="H185:L185"/>
    <mergeCell ref="H186:L186"/>
    <mergeCell ref="H192:L192"/>
    <mergeCell ref="H193:L193"/>
    <mergeCell ref="H194:L194"/>
    <mergeCell ref="H187:L187"/>
    <mergeCell ref="H189:L189"/>
    <mergeCell ref="H190:L190"/>
    <mergeCell ref="H173:L173"/>
    <mergeCell ref="H175:L175"/>
    <mergeCell ref="H176:L176"/>
    <mergeCell ref="H178:L178"/>
    <mergeCell ref="H180:L180"/>
    <mergeCell ref="H181:L181"/>
    <mergeCell ref="H162:L162"/>
    <mergeCell ref="H164:L164"/>
    <mergeCell ref="H166:L166"/>
    <mergeCell ref="H167:L167"/>
    <mergeCell ref="H169:L169"/>
    <mergeCell ref="H171:L171"/>
    <mergeCell ref="H154:L154"/>
    <mergeCell ref="H155:L155"/>
    <mergeCell ref="H156:L156"/>
    <mergeCell ref="H157:L157"/>
    <mergeCell ref="H158:L158"/>
    <mergeCell ref="H160:L160"/>
    <mergeCell ref="H148:L148"/>
    <mergeCell ref="H144:L144"/>
    <mergeCell ref="H145:L145"/>
    <mergeCell ref="H150:L150"/>
    <mergeCell ref="H151:L151"/>
    <mergeCell ref="H152:L152"/>
    <mergeCell ref="H139:L139"/>
    <mergeCell ref="H140:L140"/>
    <mergeCell ref="H141:L141"/>
    <mergeCell ref="H142:L142"/>
    <mergeCell ref="H146:L146"/>
    <mergeCell ref="H147:L147"/>
    <mergeCell ref="H133:L133"/>
    <mergeCell ref="H134:L134"/>
    <mergeCell ref="H135:L135"/>
    <mergeCell ref="H136:L136"/>
    <mergeCell ref="H137:L137"/>
    <mergeCell ref="H138:L138"/>
    <mergeCell ref="H123:L123"/>
    <mergeCell ref="H125:L125"/>
    <mergeCell ref="H127:L127"/>
    <mergeCell ref="H129:L129"/>
    <mergeCell ref="H131:L131"/>
    <mergeCell ref="H132:L132"/>
    <mergeCell ref="H112:L112"/>
    <mergeCell ref="H118:L118"/>
    <mergeCell ref="H120:L120"/>
    <mergeCell ref="H122:L122"/>
    <mergeCell ref="H113:L113"/>
    <mergeCell ref="H114:L114"/>
    <mergeCell ref="H116:L116"/>
    <mergeCell ref="H117:L117"/>
    <mergeCell ref="H102:L102"/>
    <mergeCell ref="H103:L103"/>
    <mergeCell ref="H104:L104"/>
    <mergeCell ref="H106:L106"/>
    <mergeCell ref="H108:L108"/>
    <mergeCell ref="H110:L110"/>
    <mergeCell ref="H92:L92"/>
    <mergeCell ref="H93:L93"/>
    <mergeCell ref="H94:L94"/>
    <mergeCell ref="H96:L96"/>
    <mergeCell ref="H98:L98"/>
    <mergeCell ref="H100:L100"/>
    <mergeCell ref="H82:L82"/>
    <mergeCell ref="H84:L84"/>
    <mergeCell ref="H85:L85"/>
    <mergeCell ref="H87:L87"/>
    <mergeCell ref="H89:L89"/>
    <mergeCell ref="H91:L91"/>
    <mergeCell ref="H72:L72"/>
    <mergeCell ref="H73:L73"/>
    <mergeCell ref="H75:L75"/>
    <mergeCell ref="H76:L76"/>
    <mergeCell ref="H78:L78"/>
    <mergeCell ref="H80:L80"/>
    <mergeCell ref="H64:L64"/>
    <mergeCell ref="H65:L65"/>
    <mergeCell ref="H66:L66"/>
    <mergeCell ref="H68:L68"/>
    <mergeCell ref="H69:L69"/>
    <mergeCell ref="H71:L71"/>
    <mergeCell ref="H56:L56"/>
    <mergeCell ref="H57:L57"/>
    <mergeCell ref="H58:L58"/>
    <mergeCell ref="H60:L60"/>
    <mergeCell ref="H61:L61"/>
    <mergeCell ref="H63:L63"/>
    <mergeCell ref="H47:L47"/>
    <mergeCell ref="H49:L49"/>
    <mergeCell ref="H50:L50"/>
    <mergeCell ref="H51:L51"/>
    <mergeCell ref="H52:L52"/>
    <mergeCell ref="H54:L54"/>
    <mergeCell ref="H21:K21"/>
    <mergeCell ref="A23:L23"/>
    <mergeCell ref="B19:G19"/>
    <mergeCell ref="B21:G21"/>
    <mergeCell ref="H9:L9"/>
    <mergeCell ref="H11:L11"/>
    <mergeCell ref="H12:L12"/>
    <mergeCell ref="H15:L15"/>
    <mergeCell ref="H338:I338"/>
    <mergeCell ref="D340:G340"/>
    <mergeCell ref="D336:G336"/>
    <mergeCell ref="D339:G339"/>
    <mergeCell ref="H17:L17"/>
    <mergeCell ref="H29:L29"/>
    <mergeCell ref="H19:L19"/>
    <mergeCell ref="H25:L25"/>
    <mergeCell ref="H26:L26"/>
    <mergeCell ref="H28:L28"/>
    <mergeCell ref="H297:L297"/>
    <mergeCell ref="H299:L299"/>
    <mergeCell ref="H301:L301"/>
    <mergeCell ref="D296:G296"/>
    <mergeCell ref="H336:I336"/>
    <mergeCell ref="H337:I337"/>
    <mergeCell ref="H305:L305"/>
    <mergeCell ref="H306:L306"/>
    <mergeCell ref="H307:L307"/>
    <mergeCell ref="H308:L308"/>
    <mergeCell ref="A3:L3"/>
    <mergeCell ref="A4:L4"/>
    <mergeCell ref="A5:L5"/>
    <mergeCell ref="A7:L7"/>
    <mergeCell ref="K313:L313"/>
    <mergeCell ref="F316:G316"/>
    <mergeCell ref="D293:G293"/>
    <mergeCell ref="D295:G295"/>
    <mergeCell ref="H295:L295"/>
    <mergeCell ref="H296:L296"/>
    <mergeCell ref="H385:L385"/>
    <mergeCell ref="H387:L387"/>
    <mergeCell ref="H389:L389"/>
    <mergeCell ref="H391:L391"/>
    <mergeCell ref="H382:L382"/>
    <mergeCell ref="H383:L383"/>
    <mergeCell ref="B394:G394"/>
    <mergeCell ref="B395:G395"/>
    <mergeCell ref="B313:D313"/>
    <mergeCell ref="F313:G313"/>
    <mergeCell ref="B314:D314"/>
    <mergeCell ref="F314:G314"/>
    <mergeCell ref="B315:D315"/>
    <mergeCell ref="F315:G315"/>
    <mergeCell ref="B316:D316"/>
    <mergeCell ref="B382:G382"/>
    <mergeCell ref="C358:G358"/>
    <mergeCell ref="D353:G353"/>
    <mergeCell ref="D354:G354"/>
    <mergeCell ref="C356:G356"/>
    <mergeCell ref="C357:G357"/>
    <mergeCell ref="B392:G392"/>
    <mergeCell ref="B383:G383"/>
    <mergeCell ref="B391:G391"/>
    <mergeCell ref="D342:G342"/>
    <mergeCell ref="B323:G323"/>
    <mergeCell ref="B324:G324"/>
    <mergeCell ref="C334:G334"/>
    <mergeCell ref="D335:G335"/>
    <mergeCell ref="D337:G337"/>
    <mergeCell ref="D338:G338"/>
    <mergeCell ref="D341:G341"/>
    <mergeCell ref="D351:G351"/>
    <mergeCell ref="D352:G352"/>
    <mergeCell ref="C347:G347"/>
    <mergeCell ref="D343:G343"/>
    <mergeCell ref="C348:G348"/>
    <mergeCell ref="D350:G350"/>
    <mergeCell ref="C284:G284"/>
    <mergeCell ref="C285:G285"/>
    <mergeCell ref="D287:G287"/>
    <mergeCell ref="D288:G288"/>
    <mergeCell ref="D290:G290"/>
    <mergeCell ref="D292:G292"/>
    <mergeCell ref="D276:G276"/>
    <mergeCell ref="D278:G278"/>
    <mergeCell ref="D279:G279"/>
    <mergeCell ref="D280:G280"/>
    <mergeCell ref="D281:G281"/>
    <mergeCell ref="C283:G283"/>
    <mergeCell ref="D268:G268"/>
    <mergeCell ref="D269:G269"/>
    <mergeCell ref="D271:G271"/>
    <mergeCell ref="D272:G272"/>
    <mergeCell ref="D274:G274"/>
    <mergeCell ref="D275:G275"/>
    <mergeCell ref="C259:G259"/>
    <mergeCell ref="C260:G260"/>
    <mergeCell ref="D262:G262"/>
    <mergeCell ref="D263:G263"/>
    <mergeCell ref="D264:G264"/>
    <mergeCell ref="D266:G266"/>
    <mergeCell ref="C251:G251"/>
    <mergeCell ref="C252:G252"/>
    <mergeCell ref="B254:G254"/>
    <mergeCell ref="B255:G255"/>
    <mergeCell ref="B256:G256"/>
    <mergeCell ref="C258:G258"/>
    <mergeCell ref="C247:G247"/>
    <mergeCell ref="D242:G242"/>
    <mergeCell ref="D243:G243"/>
    <mergeCell ref="D244:G244"/>
    <mergeCell ref="C248:G248"/>
    <mergeCell ref="C249:G249"/>
    <mergeCell ref="D234:G234"/>
    <mergeCell ref="E236:G236"/>
    <mergeCell ref="E237:G237"/>
    <mergeCell ref="E238:G238"/>
    <mergeCell ref="E240:G240"/>
    <mergeCell ref="C246:G246"/>
    <mergeCell ref="C223:G223"/>
    <mergeCell ref="D225:G225"/>
    <mergeCell ref="D226:G226"/>
    <mergeCell ref="D227:G227"/>
    <mergeCell ref="E229:G229"/>
    <mergeCell ref="E231:G231"/>
    <mergeCell ref="B214:G214"/>
    <mergeCell ref="B216:G216"/>
    <mergeCell ref="B217:G217"/>
    <mergeCell ref="B219:G219"/>
    <mergeCell ref="B220:G220"/>
    <mergeCell ref="C222:G222"/>
    <mergeCell ref="C199:G199"/>
    <mergeCell ref="C200:G200"/>
    <mergeCell ref="C202:G202"/>
    <mergeCell ref="C203:G203"/>
    <mergeCell ref="C205:G205"/>
    <mergeCell ref="B213:G213"/>
    <mergeCell ref="D180:G180"/>
    <mergeCell ref="D181:G181"/>
    <mergeCell ref="C183:G183"/>
    <mergeCell ref="C185:G185"/>
    <mergeCell ref="C186:G186"/>
    <mergeCell ref="C187:G187"/>
    <mergeCell ref="C169:G169"/>
    <mergeCell ref="D171:G171"/>
    <mergeCell ref="D173:G173"/>
    <mergeCell ref="D175:G175"/>
    <mergeCell ref="D176:G176"/>
    <mergeCell ref="D178:G178"/>
    <mergeCell ref="C158:G158"/>
    <mergeCell ref="B160:G160"/>
    <mergeCell ref="C162:G162"/>
    <mergeCell ref="C164:G164"/>
    <mergeCell ref="C166:G166"/>
    <mergeCell ref="C167:G167"/>
    <mergeCell ref="C150:G150"/>
    <mergeCell ref="C157:G157"/>
    <mergeCell ref="C156:G156"/>
    <mergeCell ref="C151:G151"/>
    <mergeCell ref="C152:G152"/>
    <mergeCell ref="C154:G154"/>
    <mergeCell ref="C155:G155"/>
    <mergeCell ref="C34:G34"/>
    <mergeCell ref="C44:G44"/>
    <mergeCell ref="C146:G146"/>
    <mergeCell ref="C148:G148"/>
    <mergeCell ref="B49:G49"/>
    <mergeCell ref="C56:G56"/>
    <mergeCell ref="C36:G36"/>
    <mergeCell ref="C54:G54"/>
    <mergeCell ref="B50:G50"/>
    <mergeCell ref="B51:G51"/>
    <mergeCell ref="B52:G52"/>
    <mergeCell ref="C37:G37"/>
    <mergeCell ref="C39:G39"/>
    <mergeCell ref="H39:L39"/>
    <mergeCell ref="H40:L40"/>
    <mergeCell ref="H42:L42"/>
    <mergeCell ref="H43:L43"/>
    <mergeCell ref="C45:G45"/>
    <mergeCell ref="H44:L44"/>
    <mergeCell ref="H45:L45"/>
    <mergeCell ref="C145:G145"/>
    <mergeCell ref="H30:L30"/>
    <mergeCell ref="H32:L32"/>
    <mergeCell ref="H33:L33"/>
    <mergeCell ref="H34:L34"/>
    <mergeCell ref="H36:L36"/>
    <mergeCell ref="H37:L37"/>
    <mergeCell ref="C42:G42"/>
    <mergeCell ref="C43:G43"/>
    <mergeCell ref="C40:G40"/>
    <mergeCell ref="B87:G87"/>
    <mergeCell ref="C89:G89"/>
    <mergeCell ref="K315:L315"/>
    <mergeCell ref="C98:G98"/>
    <mergeCell ref="C100:G100"/>
    <mergeCell ref="B102:G102"/>
    <mergeCell ref="B103:G103"/>
    <mergeCell ref="B312:D312"/>
    <mergeCell ref="F312:G312"/>
    <mergeCell ref="C106:G106"/>
    <mergeCell ref="B9:G9"/>
    <mergeCell ref="B11:G11"/>
    <mergeCell ref="B15:G15"/>
    <mergeCell ref="B17:G17"/>
    <mergeCell ref="C65:G65"/>
    <mergeCell ref="C68:G68"/>
    <mergeCell ref="C58:G58"/>
    <mergeCell ref="C60:G60"/>
    <mergeCell ref="C61:G61"/>
    <mergeCell ref="C63:G63"/>
    <mergeCell ref="H334:I334"/>
    <mergeCell ref="B104:G104"/>
    <mergeCell ref="I315:J315"/>
    <mergeCell ref="C125:G125"/>
    <mergeCell ref="C127:G127"/>
    <mergeCell ref="B129:G129"/>
    <mergeCell ref="C144:G144"/>
    <mergeCell ref="D123:G123"/>
    <mergeCell ref="C110:G110"/>
    <mergeCell ref="C108:G108"/>
    <mergeCell ref="D118:G118"/>
    <mergeCell ref="D120:G120"/>
    <mergeCell ref="D122:G122"/>
    <mergeCell ref="C47:G47"/>
    <mergeCell ref="C112:G112"/>
    <mergeCell ref="C113:G113"/>
    <mergeCell ref="C114:G114"/>
    <mergeCell ref="D117:G117"/>
    <mergeCell ref="C73:G73"/>
    <mergeCell ref="C93:G93"/>
    <mergeCell ref="C57:G57"/>
    <mergeCell ref="D116:G116"/>
    <mergeCell ref="C91:G91"/>
    <mergeCell ref="C92:G92"/>
    <mergeCell ref="C69:G69"/>
    <mergeCell ref="C71:G71"/>
    <mergeCell ref="C72:G72"/>
    <mergeCell ref="C94:G94"/>
    <mergeCell ref="C96:G96"/>
    <mergeCell ref="C64:G64"/>
  </mergeCells>
  <printOptions/>
  <pageMargins left="0.61" right="0.12" top="1" bottom="1" header="0.5" footer="0.5"/>
  <pageSetup fitToHeight="1" fitToWidth="1" horizontalDpi="600" verticalDpi="600" orientation="portrait" scale="99" r:id="rId1"/>
  <rowBreaks count="5" manualBreakCount="5">
    <brk id="101" max="11" man="1"/>
    <brk id="149" max="255" man="1"/>
    <brk id="298" max="255" man="1"/>
    <brk id="346" max="255" man="1"/>
    <brk id="39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1">
      <selection activeCell="H40" sqref="H40"/>
    </sheetView>
  </sheetViews>
  <sheetFormatPr defaultColWidth="9.140625" defaultRowHeight="12.75"/>
  <cols>
    <col min="8" max="8" width="10.57421875" style="0" customWidth="1"/>
  </cols>
  <sheetData>
    <row r="1" spans="1:13" ht="15">
      <c r="A1" s="92" t="s">
        <v>206</v>
      </c>
      <c r="B1" s="93"/>
      <c r="C1" s="93"/>
      <c r="D1" s="93"/>
      <c r="E1" s="93"/>
      <c r="F1" s="93" t="s">
        <v>207</v>
      </c>
      <c r="G1" s="93"/>
      <c r="H1" s="94"/>
      <c r="I1" s="388" t="s">
        <v>1129</v>
      </c>
      <c r="J1" s="388"/>
      <c r="K1" s="388"/>
      <c r="L1" s="388"/>
      <c r="M1" s="388"/>
    </row>
    <row r="2" spans="1:13" ht="15">
      <c r="A2" s="389" t="s">
        <v>208</v>
      </c>
      <c r="B2" s="388"/>
      <c r="C2" s="388"/>
      <c r="D2" s="388"/>
      <c r="E2" s="388"/>
      <c r="F2" s="95" t="s">
        <v>209</v>
      </c>
      <c r="G2" s="95" t="s">
        <v>375</v>
      </c>
      <c r="H2" s="96"/>
      <c r="I2" s="388"/>
      <c r="J2" s="388"/>
      <c r="K2" s="388"/>
      <c r="L2" s="388"/>
      <c r="M2" s="388"/>
    </row>
    <row r="3" spans="1:8" ht="12.75">
      <c r="A3" s="97" t="s">
        <v>210</v>
      </c>
      <c r="B3" s="95"/>
      <c r="C3" s="95"/>
      <c r="D3" s="95"/>
      <c r="E3" s="95"/>
      <c r="F3" s="95" t="s">
        <v>211</v>
      </c>
      <c r="G3" s="95" t="s">
        <v>376</v>
      </c>
      <c r="H3" s="96"/>
    </row>
    <row r="4" spans="1:8" ht="15">
      <c r="A4" s="389" t="s">
        <v>212</v>
      </c>
      <c r="B4" s="388"/>
      <c r="C4" s="388"/>
      <c r="D4" s="388"/>
      <c r="E4" s="388"/>
      <c r="F4" s="95"/>
      <c r="G4" s="95"/>
      <c r="H4" s="96"/>
    </row>
    <row r="5" spans="1:8" ht="12.75">
      <c r="A5" s="97" t="s">
        <v>213</v>
      </c>
      <c r="B5" s="95"/>
      <c r="C5" s="95"/>
      <c r="D5" s="95"/>
      <c r="E5" s="95"/>
      <c r="F5" s="95"/>
      <c r="G5" s="95"/>
      <c r="H5" s="96"/>
    </row>
    <row r="6" spans="1:8" ht="13.5" thickBot="1">
      <c r="A6" s="98"/>
      <c r="B6" s="99"/>
      <c r="C6" s="99"/>
      <c r="D6" s="99"/>
      <c r="E6" s="99"/>
      <c r="F6" s="99"/>
      <c r="G6" s="99"/>
      <c r="H6" s="100"/>
    </row>
    <row r="7" spans="1:8" ht="13.5" thickBot="1">
      <c r="A7" s="384" t="s">
        <v>214</v>
      </c>
      <c r="B7" s="385"/>
      <c r="C7" s="385"/>
      <c r="D7" s="385"/>
      <c r="E7" s="385"/>
      <c r="F7" s="385"/>
      <c r="G7" s="385"/>
      <c r="H7" s="386"/>
    </row>
    <row r="8" spans="1:8" ht="12.75">
      <c r="A8" s="92" t="s">
        <v>651</v>
      </c>
      <c r="B8" s="93"/>
      <c r="C8" s="93"/>
      <c r="D8" s="5"/>
      <c r="E8" s="5"/>
      <c r="F8" s="5"/>
      <c r="G8" s="5"/>
      <c r="H8" s="101"/>
    </row>
    <row r="9" spans="1:8" ht="12.75">
      <c r="A9" s="97" t="s">
        <v>652</v>
      </c>
      <c r="B9" s="95"/>
      <c r="C9" s="95"/>
      <c r="D9" s="9"/>
      <c r="E9" s="9"/>
      <c r="F9" s="9"/>
      <c r="G9" s="9"/>
      <c r="H9" s="387" t="s">
        <v>215</v>
      </c>
    </row>
    <row r="10" spans="1:8" ht="12.75">
      <c r="A10" s="7"/>
      <c r="B10" s="9"/>
      <c r="C10" s="9"/>
      <c r="D10" s="9"/>
      <c r="E10" s="9"/>
      <c r="F10" s="9"/>
      <c r="G10" s="9"/>
      <c r="H10" s="387"/>
    </row>
    <row r="11" spans="1:8" ht="12.75">
      <c r="A11" s="7"/>
      <c r="B11" s="9"/>
      <c r="C11" s="9"/>
      <c r="D11" s="9"/>
      <c r="E11" s="9"/>
      <c r="F11" s="9"/>
      <c r="G11" s="9"/>
      <c r="H11" s="387"/>
    </row>
    <row r="12" spans="1:8" ht="12.75">
      <c r="A12" s="102" t="s">
        <v>216</v>
      </c>
      <c r="B12" s="9"/>
      <c r="C12" s="9"/>
      <c r="D12" s="9"/>
      <c r="E12" s="9"/>
      <c r="F12" s="9"/>
      <c r="G12" s="9"/>
      <c r="H12" s="103"/>
    </row>
    <row r="13" spans="1:8" ht="12.75">
      <c r="A13" s="7"/>
      <c r="B13" s="9"/>
      <c r="C13" s="9"/>
      <c r="D13" s="9"/>
      <c r="E13" s="9"/>
      <c r="F13" s="9"/>
      <c r="G13" s="9"/>
      <c r="H13" s="103"/>
    </row>
    <row r="14" spans="1:9" ht="12.75">
      <c r="A14" s="7" t="s">
        <v>217</v>
      </c>
      <c r="B14" s="9"/>
      <c r="C14" s="9"/>
      <c r="D14" s="9"/>
      <c r="E14" s="9"/>
      <c r="F14" s="9"/>
      <c r="G14" s="104"/>
      <c r="H14" s="111">
        <f>+'BS&amp;PL'!C84</f>
        <v>7107264.409999996</v>
      </c>
      <c r="I14">
        <f>+H14*15.45/100</f>
        <v>1098072.3513449994</v>
      </c>
    </row>
    <row r="15" spans="1:8" ht="12.75">
      <c r="A15" s="7"/>
      <c r="B15" s="9"/>
      <c r="C15" s="9"/>
      <c r="D15" s="9"/>
      <c r="E15" s="9"/>
      <c r="F15" s="9"/>
      <c r="G15" s="9"/>
      <c r="H15" s="103"/>
    </row>
    <row r="16" spans="1:8" ht="12.75">
      <c r="A16" s="7" t="s">
        <v>218</v>
      </c>
      <c r="B16" s="9"/>
      <c r="C16" s="9"/>
      <c r="D16" s="9"/>
      <c r="E16" s="9"/>
      <c r="F16" s="9"/>
      <c r="G16" s="9"/>
      <c r="H16" s="103"/>
    </row>
    <row r="17" spans="1:8" ht="12.75">
      <c r="A17" s="7"/>
      <c r="B17" s="9"/>
      <c r="C17" s="9"/>
      <c r="D17" s="9"/>
      <c r="E17" s="9"/>
      <c r="F17" s="9"/>
      <c r="G17" s="9"/>
      <c r="H17" s="103"/>
    </row>
    <row r="18" spans="1:8" ht="12.75">
      <c r="A18" s="7"/>
      <c r="B18" s="9" t="s">
        <v>253</v>
      </c>
      <c r="C18" s="9"/>
      <c r="D18" s="9"/>
      <c r="E18" s="9"/>
      <c r="F18" s="105"/>
      <c r="G18" s="104">
        <f>+'BS&amp;PL'!C80</f>
        <v>3856088.59</v>
      </c>
      <c r="H18" s="103"/>
    </row>
    <row r="19" spans="1:8" ht="12.75">
      <c r="A19" s="7"/>
      <c r="B19" s="9" t="s">
        <v>650</v>
      </c>
      <c r="C19" s="9"/>
      <c r="D19" s="9"/>
      <c r="E19" s="9"/>
      <c r="F19" s="106"/>
      <c r="G19" s="106">
        <f>+'BS&amp;PL'!C310</f>
        <v>134325</v>
      </c>
      <c r="H19" s="103"/>
    </row>
    <row r="20" spans="1:8" ht="12.75">
      <c r="A20" s="7"/>
      <c r="B20" s="9" t="s">
        <v>1129</v>
      </c>
      <c r="C20" s="9"/>
      <c r="D20" s="9"/>
      <c r="E20" s="9"/>
      <c r="F20" s="9"/>
      <c r="G20" s="104">
        <f>SUM(G17:G19)</f>
        <v>3990413.59</v>
      </c>
      <c r="H20" s="114">
        <f>+G20</f>
        <v>3990413.59</v>
      </c>
    </row>
    <row r="21" spans="1:8" ht="12.75">
      <c r="A21" s="7"/>
      <c r="B21" s="9"/>
      <c r="C21" s="9"/>
      <c r="D21" s="9"/>
      <c r="E21" s="9"/>
      <c r="F21" s="104"/>
      <c r="G21" s="9"/>
      <c r="H21" s="111">
        <f>+H14+H20</f>
        <v>11097677.999999996</v>
      </c>
    </row>
    <row r="22" spans="1:8" ht="12.75">
      <c r="A22" s="7"/>
      <c r="B22" s="9"/>
      <c r="C22" s="9"/>
      <c r="D22" s="9"/>
      <c r="E22" s="9"/>
      <c r="F22" s="9"/>
      <c r="G22" s="104"/>
      <c r="H22" s="103"/>
    </row>
    <row r="23" spans="1:8" ht="12.75">
      <c r="A23" s="7" t="s">
        <v>254</v>
      </c>
      <c r="B23" s="9"/>
      <c r="C23" s="9"/>
      <c r="D23" s="9"/>
      <c r="E23" s="9"/>
      <c r="F23" s="9"/>
      <c r="G23" s="107">
        <f>+depasperit!H29</f>
        <v>8878013.225000001</v>
      </c>
      <c r="H23" s="103"/>
    </row>
    <row r="24" spans="1:8" ht="12.75">
      <c r="A24" s="381" t="s">
        <v>255</v>
      </c>
      <c r="B24" s="382"/>
      <c r="C24" s="382"/>
      <c r="D24" s="382"/>
      <c r="E24" s="382"/>
      <c r="F24" s="382"/>
      <c r="G24" s="382"/>
      <c r="H24" s="108">
        <f>+H21-G23</f>
        <v>2219664.774999995</v>
      </c>
    </row>
    <row r="25" spans="1:8" ht="12.75">
      <c r="A25" s="86"/>
      <c r="B25" s="87"/>
      <c r="C25" s="87"/>
      <c r="D25" s="87"/>
      <c r="E25" s="87"/>
      <c r="F25" s="87"/>
      <c r="G25" s="87"/>
      <c r="H25" s="109"/>
    </row>
    <row r="26" spans="1:8" ht="13.5" thickBot="1">
      <c r="A26" s="381" t="s">
        <v>256</v>
      </c>
      <c r="B26" s="382"/>
      <c r="C26" s="382"/>
      <c r="D26" s="382"/>
      <c r="E26" s="382"/>
      <c r="F26" s="382"/>
      <c r="G26" s="382"/>
      <c r="H26" s="110">
        <f>H24</f>
        <v>2219664.774999995</v>
      </c>
    </row>
    <row r="27" spans="1:8" ht="13.5" thickTop="1">
      <c r="A27" s="7"/>
      <c r="B27" s="9"/>
      <c r="C27" s="9"/>
      <c r="D27" s="9"/>
      <c r="E27" s="383" t="s">
        <v>1129</v>
      </c>
      <c r="F27" s="383"/>
      <c r="G27" s="383"/>
      <c r="H27" s="111"/>
    </row>
    <row r="28" spans="1:8" ht="12.75">
      <c r="A28" s="381" t="s">
        <v>257</v>
      </c>
      <c r="B28" s="382"/>
      <c r="C28" s="382"/>
      <c r="D28" s="382"/>
      <c r="E28" s="382"/>
      <c r="F28" s="382"/>
      <c r="G28" s="382"/>
      <c r="H28" s="103"/>
    </row>
    <row r="29" spans="1:8" ht="12.75">
      <c r="A29" s="7" t="s">
        <v>258</v>
      </c>
      <c r="B29" s="104">
        <f>H26</f>
        <v>2219664.774999995</v>
      </c>
      <c r="C29" s="9" t="s">
        <v>259</v>
      </c>
      <c r="D29" s="112">
        <v>0.3</v>
      </c>
      <c r="E29" s="9"/>
      <c r="F29" s="9"/>
      <c r="G29" s="104">
        <f>+D29*B29</f>
        <v>665899.4324999984</v>
      </c>
      <c r="H29" s="111"/>
    </row>
    <row r="30" spans="1:8" ht="12.75">
      <c r="A30" s="7" t="s">
        <v>260</v>
      </c>
      <c r="B30" s="104">
        <v>0</v>
      </c>
      <c r="C30" s="9" t="s">
        <v>259</v>
      </c>
      <c r="D30" s="112">
        <v>0.1</v>
      </c>
      <c r="E30" s="9"/>
      <c r="F30" s="9"/>
      <c r="G30" s="107">
        <f>+D30*B30</f>
        <v>0</v>
      </c>
      <c r="H30" s="111"/>
    </row>
    <row r="31" spans="1:8" ht="12.75">
      <c r="A31" s="7"/>
      <c r="B31" s="104"/>
      <c r="C31" s="9"/>
      <c r="D31" s="112"/>
      <c r="E31" s="9"/>
      <c r="F31" s="9"/>
      <c r="G31" s="104">
        <f>SUM(G29:G30)</f>
        <v>665899.4324999984</v>
      </c>
      <c r="H31" s="111"/>
    </row>
    <row r="32" spans="1:8" ht="12.75">
      <c r="A32" s="7" t="s">
        <v>261</v>
      </c>
      <c r="B32" s="9"/>
      <c r="C32" s="9" t="s">
        <v>259</v>
      </c>
      <c r="D32" s="112">
        <v>0.1</v>
      </c>
      <c r="E32" s="9"/>
      <c r="F32" s="9"/>
      <c r="G32" s="107"/>
      <c r="H32" s="111"/>
    </row>
    <row r="33" spans="1:10" ht="12.75">
      <c r="A33" s="7"/>
      <c r="B33" s="9"/>
      <c r="C33" s="9"/>
      <c r="D33" s="9"/>
      <c r="E33" s="9"/>
      <c r="F33" s="9"/>
      <c r="G33" s="104">
        <f>+G31+G32</f>
        <v>665899.4324999984</v>
      </c>
      <c r="H33" s="111"/>
      <c r="I33" s="113" t="s">
        <v>1129</v>
      </c>
      <c r="J33" s="113" t="s">
        <v>1129</v>
      </c>
    </row>
    <row r="34" spans="1:10" ht="12.75">
      <c r="A34" s="7" t="s">
        <v>262</v>
      </c>
      <c r="B34" s="9"/>
      <c r="C34" s="9" t="s">
        <v>259</v>
      </c>
      <c r="D34" s="112">
        <v>0.03</v>
      </c>
      <c r="E34" s="9"/>
      <c r="F34" s="9"/>
      <c r="G34" s="107">
        <f>+G33*D34</f>
        <v>19976.98297499995</v>
      </c>
      <c r="H34" s="111"/>
      <c r="I34" s="113"/>
      <c r="J34" s="113"/>
    </row>
    <row r="35" spans="1:10" ht="12.75">
      <c r="A35" s="7"/>
      <c r="B35" s="9"/>
      <c r="C35" s="9"/>
      <c r="D35" s="9"/>
      <c r="E35" s="9"/>
      <c r="F35" s="9"/>
      <c r="G35" s="9"/>
      <c r="H35" s="111">
        <f>SUM(G33:G34)</f>
        <v>685876.4154749983</v>
      </c>
      <c r="I35" s="113"/>
      <c r="J35" s="113"/>
    </row>
    <row r="36" spans="1:9" ht="12.75">
      <c r="A36" s="7" t="s">
        <v>263</v>
      </c>
      <c r="B36" s="9"/>
      <c r="C36" s="9"/>
      <c r="D36" s="9"/>
      <c r="E36" s="9"/>
      <c r="F36" s="9"/>
      <c r="G36" s="9"/>
      <c r="H36" s="114">
        <v>265311</v>
      </c>
      <c r="I36" s="113"/>
    </row>
    <row r="37" spans="1:8" ht="12.75">
      <c r="A37" s="7"/>
      <c r="B37" s="9"/>
      <c r="C37" s="9"/>
      <c r="D37" s="9"/>
      <c r="E37" s="9"/>
      <c r="F37" s="9"/>
      <c r="G37" s="9"/>
      <c r="H37" s="111">
        <f>+H35-H36</f>
        <v>420565.4154749983</v>
      </c>
    </row>
    <row r="38" spans="1:8" ht="12.75">
      <c r="A38" s="7" t="s">
        <v>82</v>
      </c>
      <c r="B38" s="9"/>
      <c r="C38" s="9"/>
      <c r="D38" s="9"/>
      <c r="E38" s="9"/>
      <c r="F38" s="9"/>
      <c r="G38" s="9"/>
      <c r="H38" s="103">
        <v>415000</v>
      </c>
    </row>
    <row r="39" spans="1:8" ht="12.75">
      <c r="A39" s="7"/>
      <c r="B39" s="115"/>
      <c r="C39" s="9"/>
      <c r="D39" s="9" t="s">
        <v>1129</v>
      </c>
      <c r="E39" s="9"/>
      <c r="F39" s="9"/>
      <c r="G39" s="9"/>
      <c r="H39" s="116"/>
    </row>
    <row r="40" spans="1:9" ht="13.5" thickBot="1">
      <c r="A40" s="117"/>
      <c r="B40" s="148"/>
      <c r="C40" s="118"/>
      <c r="D40" s="118"/>
      <c r="E40" s="118"/>
      <c r="F40" s="118"/>
      <c r="G40" s="118"/>
      <c r="H40" s="119">
        <f>+H37-H38</f>
        <v>5565.415474998299</v>
      </c>
      <c r="I40" s="113" t="s">
        <v>1129</v>
      </c>
    </row>
  </sheetData>
  <sheetProtection/>
  <mergeCells count="10">
    <mergeCell ref="I1:M1"/>
    <mergeCell ref="A2:E2"/>
    <mergeCell ref="I2:M2"/>
    <mergeCell ref="A4:E4"/>
    <mergeCell ref="A26:G26"/>
    <mergeCell ref="E27:G27"/>
    <mergeCell ref="A28:G28"/>
    <mergeCell ref="A7:H7"/>
    <mergeCell ref="H9:H11"/>
    <mergeCell ref="A24:G24"/>
  </mergeCells>
  <printOptions horizontalCentered="1"/>
  <pageMargins left="1" right="0.75" top="1" bottom="1" header="0.5" footer="0.5"/>
  <pageSetup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73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8.28125" style="23" customWidth="1"/>
    <col min="2" max="2" width="13.8515625" style="30" customWidth="1"/>
    <col min="3" max="3" width="15.7109375" style="23" customWidth="1"/>
    <col min="4" max="4" width="17.8515625" style="23" customWidth="1"/>
    <col min="5" max="5" width="20.7109375" style="23" customWidth="1"/>
    <col min="6" max="6" width="12.28125" style="23" bestFit="1" customWidth="1"/>
    <col min="7" max="7" width="29.28125" style="23" bestFit="1" customWidth="1"/>
    <col min="8" max="8" width="8.28125" style="23" bestFit="1" customWidth="1"/>
    <col min="9" max="9" width="11.57421875" style="23" bestFit="1" customWidth="1"/>
    <col min="10" max="10" width="11.140625" style="23" customWidth="1"/>
    <col min="11" max="11" width="8.8515625" style="23" customWidth="1"/>
    <col min="12" max="12" width="11.57421875" style="23" bestFit="1" customWidth="1"/>
    <col min="13" max="14" width="9.00390625" style="23" bestFit="1" customWidth="1"/>
    <col min="15" max="15" width="10.28125" style="23" bestFit="1" customWidth="1"/>
    <col min="16" max="17" width="9.00390625" style="23" bestFit="1" customWidth="1"/>
    <col min="18" max="26" width="9.140625" style="23" customWidth="1"/>
    <col min="27" max="27" width="12.140625" style="23" bestFit="1" customWidth="1"/>
    <col min="28" max="16384" width="9.140625" style="23" customWidth="1"/>
  </cols>
  <sheetData>
    <row r="2" spans="24:36" ht="15">
      <c r="X2" s="21" t="s">
        <v>29</v>
      </c>
      <c r="Y2" s="21"/>
      <c r="Z2" s="21"/>
      <c r="AA2" s="21"/>
      <c r="AB2" s="21" t="s">
        <v>30</v>
      </c>
      <c r="AC2" s="21"/>
      <c r="AD2" s="21"/>
      <c r="AE2" s="21"/>
      <c r="AF2" s="21"/>
      <c r="AG2" s="21"/>
      <c r="AH2" s="21"/>
      <c r="AI2" s="21"/>
      <c r="AJ2" s="21"/>
    </row>
    <row r="3" spans="1:36" ht="15.75">
      <c r="A3" s="410" t="s">
        <v>622</v>
      </c>
      <c r="B3" s="411"/>
      <c r="C3" s="411"/>
      <c r="D3" s="412"/>
      <c r="E3" s="32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</row>
    <row r="4" spans="1:36" ht="15">
      <c r="A4" s="413"/>
      <c r="B4" s="414"/>
      <c r="C4" s="414"/>
      <c r="D4" s="415"/>
      <c r="E4" s="31"/>
      <c r="X4" s="422" t="s">
        <v>1162</v>
      </c>
      <c r="Y4" s="422"/>
      <c r="Z4" s="422"/>
      <c r="AA4" s="405" t="s">
        <v>1163</v>
      </c>
      <c r="AB4" s="405"/>
      <c r="AC4" s="405"/>
      <c r="AD4" s="405"/>
      <c r="AE4" s="405" t="s">
        <v>7</v>
      </c>
      <c r="AF4" s="405"/>
      <c r="AG4" s="405"/>
      <c r="AH4" s="405"/>
      <c r="AI4" s="21"/>
      <c r="AJ4" s="21"/>
    </row>
    <row r="5" spans="1:36" ht="26.25" customHeight="1">
      <c r="A5" s="90" t="s">
        <v>1188</v>
      </c>
      <c r="B5" s="90" t="s">
        <v>1160</v>
      </c>
      <c r="C5" s="91" t="s">
        <v>474</v>
      </c>
      <c r="D5" s="91" t="s">
        <v>377</v>
      </c>
      <c r="E5" s="31"/>
      <c r="X5" s="33" t="s">
        <v>31</v>
      </c>
      <c r="Y5" s="21" t="s">
        <v>1188</v>
      </c>
      <c r="Z5" s="21"/>
      <c r="AA5" s="34" t="s">
        <v>151</v>
      </c>
      <c r="AB5" s="34" t="s">
        <v>32</v>
      </c>
      <c r="AC5" s="34" t="s">
        <v>33</v>
      </c>
      <c r="AD5" s="34" t="s">
        <v>152</v>
      </c>
      <c r="AE5" s="34" t="s">
        <v>35</v>
      </c>
      <c r="AF5" s="34" t="s">
        <v>34</v>
      </c>
      <c r="AG5" s="34" t="s">
        <v>33</v>
      </c>
      <c r="AH5" s="34" t="s">
        <v>35</v>
      </c>
      <c r="AI5" s="34" t="s">
        <v>153</v>
      </c>
      <c r="AJ5" s="34" t="s">
        <v>36</v>
      </c>
    </row>
    <row r="6" spans="1:36" ht="15.75">
      <c r="A6" s="211" t="s">
        <v>60</v>
      </c>
      <c r="B6" s="212"/>
      <c r="C6" s="29"/>
      <c r="D6" s="58"/>
      <c r="E6" s="43"/>
      <c r="X6" s="33">
        <v>1</v>
      </c>
      <c r="Y6" s="21" t="s">
        <v>37</v>
      </c>
      <c r="Z6" s="21">
        <v>0</v>
      </c>
      <c r="AA6" s="21">
        <v>2473352</v>
      </c>
      <c r="AB6" s="21">
        <v>0</v>
      </c>
      <c r="AC6" s="21">
        <v>0</v>
      </c>
      <c r="AD6" s="21">
        <f>+AA6+AB6-AC6</f>
        <v>2473352</v>
      </c>
      <c r="AE6" s="21">
        <v>0</v>
      </c>
      <c r="AF6" s="21">
        <v>0</v>
      </c>
      <c r="AG6" s="21">
        <v>0</v>
      </c>
      <c r="AH6" s="38">
        <f>+AE6+AF6-AG6</f>
        <v>0</v>
      </c>
      <c r="AI6" s="21">
        <v>2473352</v>
      </c>
      <c r="AJ6" s="38">
        <v>2473352</v>
      </c>
    </row>
    <row r="7" spans="1:36" ht="10.5" customHeight="1">
      <c r="A7" s="35"/>
      <c r="B7" s="36"/>
      <c r="C7" s="22"/>
      <c r="D7" s="37"/>
      <c r="X7" s="33"/>
      <c r="Y7" s="21"/>
      <c r="Z7" s="21"/>
      <c r="AA7" s="21"/>
      <c r="AB7" s="21"/>
      <c r="AC7" s="21"/>
      <c r="AD7" s="21"/>
      <c r="AE7" s="21"/>
      <c r="AF7" s="21"/>
      <c r="AG7" s="21"/>
      <c r="AH7" s="38"/>
      <c r="AI7" s="21"/>
      <c r="AJ7" s="38"/>
    </row>
    <row r="8" spans="1:36" ht="15">
      <c r="A8" s="22" t="str">
        <f>+PROPER(E8)</f>
        <v>(1) Shareholders Funds</v>
      </c>
      <c r="B8" s="36"/>
      <c r="C8" s="22"/>
      <c r="D8" s="37"/>
      <c r="E8" s="37" t="s">
        <v>349</v>
      </c>
      <c r="X8" s="33">
        <v>2</v>
      </c>
      <c r="Y8" s="21" t="s">
        <v>38</v>
      </c>
      <c r="Z8" s="21">
        <v>0</v>
      </c>
      <c r="AA8" s="21">
        <v>2224698</v>
      </c>
      <c r="AB8" s="21">
        <v>0</v>
      </c>
      <c r="AC8" s="21">
        <v>2224698</v>
      </c>
      <c r="AD8" s="21">
        <f aca="true" t="shared" si="0" ref="AD8:AD26">+AA8+AB8-AC8</f>
        <v>0</v>
      </c>
      <c r="AE8" s="21">
        <v>455277</v>
      </c>
      <c r="AF8" s="21">
        <v>0</v>
      </c>
      <c r="AG8" s="21">
        <v>455277</v>
      </c>
      <c r="AH8" s="38">
        <f aca="true" t="shared" si="1" ref="AH8:AH26">+AE8+AF8-AG8</f>
        <v>0</v>
      </c>
      <c r="AI8" s="21">
        <v>1769421</v>
      </c>
      <c r="AJ8" s="38">
        <v>0</v>
      </c>
    </row>
    <row r="9" spans="1:36" ht="15">
      <c r="A9" s="22" t="str">
        <f aca="true" t="shared" si="2" ref="A9:A16">+PROPER(E9)</f>
        <v>        Share Capital</v>
      </c>
      <c r="B9" s="36">
        <v>1</v>
      </c>
      <c r="C9" s="22">
        <f>+C128</f>
        <v>55603160</v>
      </c>
      <c r="D9" s="37">
        <f>+D128</f>
        <v>55603160</v>
      </c>
      <c r="E9" s="37" t="s">
        <v>353</v>
      </c>
      <c r="X9" s="33">
        <v>3</v>
      </c>
      <c r="Y9" s="21" t="s">
        <v>39</v>
      </c>
      <c r="Z9" s="21">
        <v>3.34</v>
      </c>
      <c r="AA9" s="21">
        <v>10087297</v>
      </c>
      <c r="AB9" s="21">
        <v>1065012</v>
      </c>
      <c r="AC9" s="21">
        <v>0</v>
      </c>
      <c r="AD9" s="21">
        <f t="shared" si="0"/>
        <v>11152309</v>
      </c>
      <c r="AE9" s="21">
        <v>2994139</v>
      </c>
      <c r="AF9" s="38">
        <v>362156</v>
      </c>
      <c r="AG9" s="21">
        <v>0</v>
      </c>
      <c r="AH9" s="38">
        <f t="shared" si="1"/>
        <v>3356295</v>
      </c>
      <c r="AI9" s="21">
        <v>7093158</v>
      </c>
      <c r="AJ9" s="38">
        <v>7796014</v>
      </c>
    </row>
    <row r="10" spans="1:36" ht="15">
      <c r="A10" s="22" t="str">
        <f t="shared" si="2"/>
        <v>        Reserves And Surplus./Profit</v>
      </c>
      <c r="B10" s="36">
        <v>2</v>
      </c>
      <c r="C10" s="25">
        <f>C136</f>
        <v>7031350.697784996</v>
      </c>
      <c r="D10" s="44">
        <f>D136+0.75</f>
        <v>1526751.75</v>
      </c>
      <c r="E10" s="37" t="s">
        <v>354</v>
      </c>
      <c r="X10" s="33">
        <v>4</v>
      </c>
      <c r="Y10" s="21" t="s">
        <v>40</v>
      </c>
      <c r="Z10" s="21">
        <v>9.5</v>
      </c>
      <c r="AA10" s="21">
        <v>3505971</v>
      </c>
      <c r="AB10" s="21">
        <v>0</v>
      </c>
      <c r="AC10" s="21">
        <v>679618</v>
      </c>
      <c r="AD10" s="21">
        <f t="shared" si="0"/>
        <v>2826353</v>
      </c>
      <c r="AE10" s="21">
        <v>552471</v>
      </c>
      <c r="AF10" s="38">
        <v>315378</v>
      </c>
      <c r="AG10" s="21">
        <v>432313</v>
      </c>
      <c r="AH10" s="38">
        <f t="shared" si="1"/>
        <v>435536</v>
      </c>
      <c r="AI10" s="21">
        <v>2953500</v>
      </c>
      <c r="AJ10" s="38">
        <v>2390817</v>
      </c>
    </row>
    <row r="11" spans="1:36" ht="15">
      <c r="A11" s="22">
        <f t="shared" si="2"/>
      </c>
      <c r="B11" s="36"/>
      <c r="C11" s="25">
        <f>SUM(C9:C10)</f>
        <v>62634510.697785</v>
      </c>
      <c r="D11" s="44">
        <f>SUM(D9:D10)</f>
        <v>57129911.75</v>
      </c>
      <c r="E11" s="37"/>
      <c r="X11" s="33">
        <v>5</v>
      </c>
      <c r="Y11" s="21" t="s">
        <v>41</v>
      </c>
      <c r="Z11" s="21">
        <v>6.33</v>
      </c>
      <c r="AA11" s="21">
        <v>2272976</v>
      </c>
      <c r="AB11" s="21">
        <v>112730</v>
      </c>
      <c r="AC11" s="21">
        <v>0</v>
      </c>
      <c r="AD11" s="21">
        <f t="shared" si="0"/>
        <v>2385706</v>
      </c>
      <c r="AE11" s="21">
        <v>1061938</v>
      </c>
      <c r="AF11" s="38">
        <v>147922</v>
      </c>
      <c r="AG11" s="21">
        <v>0</v>
      </c>
      <c r="AH11" s="38">
        <f t="shared" si="1"/>
        <v>1209860</v>
      </c>
      <c r="AI11" s="21">
        <v>1211038</v>
      </c>
      <c r="AJ11" s="38">
        <v>1175846</v>
      </c>
    </row>
    <row r="12" spans="1:36" ht="15">
      <c r="A12" s="22">
        <f t="shared" si="2"/>
      </c>
      <c r="B12" s="36"/>
      <c r="C12" s="22"/>
      <c r="D12" s="37"/>
      <c r="E12" s="37"/>
      <c r="X12" s="33">
        <v>6</v>
      </c>
      <c r="Y12" s="21" t="s">
        <v>42</v>
      </c>
      <c r="Z12" s="21">
        <v>0</v>
      </c>
      <c r="AA12" s="21">
        <v>544849</v>
      </c>
      <c r="AB12" s="21">
        <v>0</v>
      </c>
      <c r="AC12" s="21">
        <v>0</v>
      </c>
      <c r="AD12" s="21">
        <f t="shared" si="0"/>
        <v>544849</v>
      </c>
      <c r="AE12" s="21">
        <v>315782</v>
      </c>
      <c r="AF12" s="38">
        <v>0</v>
      </c>
      <c r="AG12" s="21">
        <v>0</v>
      </c>
      <c r="AH12" s="38">
        <f t="shared" si="1"/>
        <v>315782</v>
      </c>
      <c r="AI12" s="21">
        <v>229067</v>
      </c>
      <c r="AJ12" s="38">
        <v>229067</v>
      </c>
    </row>
    <row r="13" spans="1:36" ht="15">
      <c r="A13" s="22" t="str">
        <f t="shared" si="2"/>
        <v>(2) Deferred Tax Liability</v>
      </c>
      <c r="B13" s="36">
        <v>3</v>
      </c>
      <c r="C13" s="25">
        <f>+C143</f>
        <v>2913554.7122150008</v>
      </c>
      <c r="D13" s="25">
        <f>+D143+0.75</f>
        <v>1361780.75</v>
      </c>
      <c r="E13" s="84" t="s">
        <v>348</v>
      </c>
      <c r="X13" s="33">
        <v>7</v>
      </c>
      <c r="Y13" s="21" t="s">
        <v>43</v>
      </c>
      <c r="Z13" s="21">
        <v>7.42</v>
      </c>
      <c r="AA13" s="21">
        <v>610476</v>
      </c>
      <c r="AB13" s="21">
        <v>0</v>
      </c>
      <c r="AC13" s="21">
        <v>0</v>
      </c>
      <c r="AD13" s="21">
        <f t="shared" si="0"/>
        <v>610476</v>
      </c>
      <c r="AE13" s="21">
        <v>339188</v>
      </c>
      <c r="AF13" s="38">
        <v>45297</v>
      </c>
      <c r="AG13" s="21">
        <v>0</v>
      </c>
      <c r="AH13" s="38">
        <f t="shared" si="1"/>
        <v>384485</v>
      </c>
      <c r="AI13" s="21">
        <v>271288</v>
      </c>
      <c r="AJ13" s="38">
        <v>225991</v>
      </c>
    </row>
    <row r="14" spans="1:36" ht="15">
      <c r="A14" s="22">
        <f t="shared" si="2"/>
      </c>
      <c r="B14" s="36"/>
      <c r="C14" s="22"/>
      <c r="D14" s="37"/>
      <c r="E14" s="37"/>
      <c r="X14" s="33">
        <v>8</v>
      </c>
      <c r="Y14" s="21" t="s">
        <v>44</v>
      </c>
      <c r="Z14" s="21">
        <v>7.42</v>
      </c>
      <c r="AA14" s="21">
        <v>43000</v>
      </c>
      <c r="AB14" s="21">
        <v>0</v>
      </c>
      <c r="AC14" s="21">
        <v>0</v>
      </c>
      <c r="AD14" s="21">
        <f t="shared" si="0"/>
        <v>43000</v>
      </c>
      <c r="AE14" s="21">
        <v>40850</v>
      </c>
      <c r="AF14" s="38">
        <v>0</v>
      </c>
      <c r="AG14" s="21">
        <v>0</v>
      </c>
      <c r="AH14" s="38">
        <f t="shared" si="1"/>
        <v>40850</v>
      </c>
      <c r="AI14" s="21">
        <v>2150</v>
      </c>
      <c r="AJ14" s="38">
        <v>2150</v>
      </c>
    </row>
    <row r="15" spans="1:36" ht="15">
      <c r="A15" s="22" t="str">
        <f>+PROPER(E15)</f>
        <v>(3) Loan Funds :</v>
      </c>
      <c r="B15" s="36"/>
      <c r="D15" s="22"/>
      <c r="E15" s="37" t="s">
        <v>350</v>
      </c>
      <c r="X15" s="33">
        <v>9</v>
      </c>
      <c r="Y15" s="21" t="s">
        <v>45</v>
      </c>
      <c r="Z15" s="21">
        <v>4.75</v>
      </c>
      <c r="AA15" s="21">
        <v>83460</v>
      </c>
      <c r="AB15" s="21">
        <v>33750</v>
      </c>
      <c r="AC15" s="21">
        <v>0</v>
      </c>
      <c r="AD15" s="21">
        <f t="shared" si="0"/>
        <v>117210</v>
      </c>
      <c r="AE15" s="21">
        <v>48974</v>
      </c>
      <c r="AF15" s="38">
        <v>5400</v>
      </c>
      <c r="AG15" s="21">
        <v>0</v>
      </c>
      <c r="AH15" s="38">
        <f t="shared" si="1"/>
        <v>54374</v>
      </c>
      <c r="AI15" s="21">
        <v>34486</v>
      </c>
      <c r="AJ15" s="38">
        <v>62836</v>
      </c>
    </row>
    <row r="16" spans="1:36" ht="15">
      <c r="A16" s="22" t="str">
        <f t="shared" si="2"/>
        <v>        Secured Loans</v>
      </c>
      <c r="B16" s="36">
        <v>4</v>
      </c>
      <c r="C16" s="22">
        <f>+C165</f>
        <v>75281604</v>
      </c>
      <c r="D16" s="22">
        <f>+D165</f>
        <v>44569930</v>
      </c>
      <c r="E16" s="37" t="s">
        <v>352</v>
      </c>
      <c r="X16" s="33"/>
      <c r="Y16" s="21"/>
      <c r="Z16" s="21"/>
      <c r="AA16" s="21"/>
      <c r="AB16" s="21"/>
      <c r="AC16" s="21"/>
      <c r="AD16" s="21"/>
      <c r="AE16" s="21"/>
      <c r="AF16" s="38"/>
      <c r="AG16" s="21"/>
      <c r="AH16" s="38"/>
      <c r="AI16" s="21"/>
      <c r="AJ16" s="38"/>
    </row>
    <row r="17" spans="1:36" ht="15" hidden="1">
      <c r="A17" s="22"/>
      <c r="B17" s="36"/>
      <c r="C17" s="22"/>
      <c r="D17" s="22"/>
      <c r="E17" s="37"/>
      <c r="X17" s="33"/>
      <c r="Y17" s="21"/>
      <c r="Z17" s="21"/>
      <c r="AA17" s="21"/>
      <c r="AB17" s="21"/>
      <c r="AC17" s="21"/>
      <c r="AD17" s="21"/>
      <c r="AE17" s="21"/>
      <c r="AF17" s="38"/>
      <c r="AG17" s="21"/>
      <c r="AH17" s="38"/>
      <c r="AI17" s="21"/>
      <c r="AJ17" s="38"/>
    </row>
    <row r="18" spans="1:36" ht="15" hidden="1">
      <c r="A18" s="22"/>
      <c r="B18" s="36"/>
      <c r="C18" s="22"/>
      <c r="D18" s="22"/>
      <c r="E18" s="37"/>
      <c r="X18" s="33"/>
      <c r="Y18" s="21"/>
      <c r="Z18" s="21"/>
      <c r="AA18" s="21"/>
      <c r="AB18" s="21"/>
      <c r="AC18" s="21"/>
      <c r="AD18" s="21"/>
      <c r="AE18" s="21"/>
      <c r="AF18" s="38"/>
      <c r="AG18" s="21"/>
      <c r="AH18" s="38"/>
      <c r="AI18" s="21"/>
      <c r="AJ18" s="38"/>
    </row>
    <row r="19" spans="1:36" ht="15">
      <c r="A19" s="22" t="s">
        <v>593</v>
      </c>
      <c r="B19" s="36">
        <v>5</v>
      </c>
      <c r="C19" s="25">
        <f>+C171</f>
        <v>1000000</v>
      </c>
      <c r="D19" s="25">
        <f>+D171</f>
        <v>0</v>
      </c>
      <c r="X19" s="33"/>
      <c r="Y19" s="21"/>
      <c r="Z19" s="21"/>
      <c r="AA19" s="21"/>
      <c r="AB19" s="21"/>
      <c r="AC19" s="21"/>
      <c r="AD19" s="21"/>
      <c r="AE19" s="21"/>
      <c r="AF19" s="38"/>
      <c r="AG19" s="21"/>
      <c r="AH19" s="38"/>
      <c r="AI19" s="21"/>
      <c r="AJ19" s="38"/>
    </row>
    <row r="20" spans="1:36" ht="16.5" thickBot="1">
      <c r="A20" s="224" t="s">
        <v>1173</v>
      </c>
      <c r="B20" s="224"/>
      <c r="C20" s="89">
        <f>+C11+C13+C16+C19</f>
        <v>141829669.41</v>
      </c>
      <c r="D20" s="89">
        <f>+D11+D13+D16</f>
        <v>103061622.5</v>
      </c>
      <c r="X20" s="33">
        <v>11</v>
      </c>
      <c r="Y20" s="21" t="s">
        <v>46</v>
      </c>
      <c r="Z20" s="21">
        <v>7.42</v>
      </c>
      <c r="AA20" s="21">
        <v>41700613</v>
      </c>
      <c r="AB20" s="21">
        <v>217094</v>
      </c>
      <c r="AC20" s="21">
        <v>0</v>
      </c>
      <c r="AD20" s="21">
        <f t="shared" si="0"/>
        <v>41917707</v>
      </c>
      <c r="AE20" s="21">
        <v>25663377</v>
      </c>
      <c r="AF20" s="38">
        <v>1534140</v>
      </c>
      <c r="AG20" s="21">
        <v>0</v>
      </c>
      <c r="AH20" s="38">
        <f>+AE20+AF20-AG20+286199</f>
        <v>27483716</v>
      </c>
      <c r="AI20" s="21">
        <v>16037236</v>
      </c>
      <c r="AJ20" s="38">
        <v>14720190</v>
      </c>
    </row>
    <row r="21" spans="1:36" ht="16.5" thickTop="1">
      <c r="A21" s="151" t="s">
        <v>61</v>
      </c>
      <c r="B21" s="36"/>
      <c r="C21" s="25"/>
      <c r="D21" s="37"/>
      <c r="E21" s="43"/>
      <c r="T21" s="23" t="s">
        <v>1129</v>
      </c>
      <c r="U21" s="23" t="s">
        <v>1129</v>
      </c>
      <c r="X21" s="33">
        <v>12</v>
      </c>
      <c r="Y21" s="21" t="s">
        <v>47</v>
      </c>
      <c r="Z21" s="21">
        <v>16.21</v>
      </c>
      <c r="AA21" s="21">
        <v>219348</v>
      </c>
      <c r="AB21" s="21">
        <v>0</v>
      </c>
      <c r="AC21" s="21">
        <v>0</v>
      </c>
      <c r="AD21" s="21">
        <f t="shared" si="0"/>
        <v>219348</v>
      </c>
      <c r="AE21" s="21">
        <v>178179</v>
      </c>
      <c r="AF21" s="38">
        <v>30202</v>
      </c>
      <c r="AG21" s="21">
        <v>0</v>
      </c>
      <c r="AH21" s="38">
        <f t="shared" si="1"/>
        <v>208381</v>
      </c>
      <c r="AI21" s="21">
        <v>41169</v>
      </c>
      <c r="AJ21" s="38">
        <v>10967</v>
      </c>
    </row>
    <row r="22" spans="1:36" ht="10.5" customHeight="1">
      <c r="A22" s="35"/>
      <c r="B22" s="36"/>
      <c r="C22" s="22"/>
      <c r="D22" s="37"/>
      <c r="X22" s="33"/>
      <c r="Y22" s="21"/>
      <c r="Z22" s="21"/>
      <c r="AA22" s="21"/>
      <c r="AB22" s="21"/>
      <c r="AC22" s="21"/>
      <c r="AD22" s="21"/>
      <c r="AE22" s="21"/>
      <c r="AF22" s="38"/>
      <c r="AG22" s="21"/>
      <c r="AH22" s="38"/>
      <c r="AI22" s="21"/>
      <c r="AJ22" s="38"/>
    </row>
    <row r="23" spans="1:36" ht="15">
      <c r="A23" s="22" t="str">
        <f>+PROPER(E23)</f>
        <v>(1) Fixed Assets</v>
      </c>
      <c r="B23" s="36"/>
      <c r="C23" s="22"/>
      <c r="D23" s="37"/>
      <c r="E23" s="37" t="s">
        <v>351</v>
      </c>
      <c r="T23" s="23" t="s">
        <v>1129</v>
      </c>
      <c r="U23" s="23" t="s">
        <v>1129</v>
      </c>
      <c r="X23" s="33">
        <v>13</v>
      </c>
      <c r="Y23" s="21" t="s">
        <v>48</v>
      </c>
      <c r="Z23" s="21">
        <v>0</v>
      </c>
      <c r="AA23" s="21">
        <v>260000</v>
      </c>
      <c r="AB23" s="21">
        <v>0</v>
      </c>
      <c r="AC23" s="21">
        <v>0</v>
      </c>
      <c r="AD23" s="21">
        <f t="shared" si="0"/>
        <v>260000</v>
      </c>
      <c r="AE23" s="21">
        <v>167969</v>
      </c>
      <c r="AF23" s="38">
        <v>0</v>
      </c>
      <c r="AG23" s="21">
        <v>0</v>
      </c>
      <c r="AH23" s="38">
        <f t="shared" si="1"/>
        <v>167969</v>
      </c>
      <c r="AI23" s="21">
        <v>92031</v>
      </c>
      <c r="AJ23" s="38">
        <v>92031</v>
      </c>
    </row>
    <row r="24" spans="1:36" ht="15" hidden="1">
      <c r="A24" s="22">
        <f aca="true" t="shared" si="3" ref="A24:A47">+PROPER(E24)</f>
      </c>
      <c r="B24" s="36"/>
      <c r="D24" s="22"/>
      <c r="E24" s="37"/>
      <c r="X24" s="33"/>
      <c r="Y24" s="21"/>
      <c r="Z24" s="21"/>
      <c r="AA24" s="21"/>
      <c r="AB24" s="21"/>
      <c r="AC24" s="21"/>
      <c r="AD24" s="21"/>
      <c r="AE24" s="21"/>
      <c r="AF24" s="38"/>
      <c r="AG24" s="21"/>
      <c r="AH24" s="38"/>
      <c r="AI24" s="21"/>
      <c r="AJ24" s="38"/>
    </row>
    <row r="25" spans="1:36" ht="15">
      <c r="A25" s="22" t="str">
        <f t="shared" si="3"/>
        <v>        Gross Block</v>
      </c>
      <c r="B25" s="36">
        <v>6</v>
      </c>
      <c r="C25" s="23">
        <f>+'DEP 08-09'!G18</f>
        <v>104818877</v>
      </c>
      <c r="D25" s="22">
        <v>78023824</v>
      </c>
      <c r="E25" s="37" t="s">
        <v>355</v>
      </c>
      <c r="T25" s="23" t="s">
        <v>1129</v>
      </c>
      <c r="U25" s="40" t="s">
        <v>1129</v>
      </c>
      <c r="X25" s="33">
        <v>14</v>
      </c>
      <c r="Y25" s="21" t="s">
        <v>49</v>
      </c>
      <c r="Z25" s="21">
        <v>7.42</v>
      </c>
      <c r="AA25" s="21">
        <v>1108833</v>
      </c>
      <c r="AB25" s="21">
        <v>60320</v>
      </c>
      <c r="AC25" s="21">
        <v>0</v>
      </c>
      <c r="AD25" s="21">
        <f t="shared" si="0"/>
        <v>1169153</v>
      </c>
      <c r="AE25" s="21">
        <v>569103</v>
      </c>
      <c r="AF25" s="38">
        <v>102303</v>
      </c>
      <c r="AG25" s="21">
        <v>0</v>
      </c>
      <c r="AH25" s="38">
        <f>+AE25+AF25-AG25-286199</f>
        <v>385207</v>
      </c>
      <c r="AI25" s="21">
        <v>539730</v>
      </c>
      <c r="AJ25" s="38">
        <v>497747</v>
      </c>
    </row>
    <row r="26" spans="1:36" ht="15">
      <c r="A26" s="22" t="str">
        <f t="shared" si="3"/>
        <v>        Less: Depreciation</v>
      </c>
      <c r="B26" s="36"/>
      <c r="C26" s="25">
        <f>+'DEP 08-09'!K18</f>
        <v>39503227.59</v>
      </c>
      <c r="D26" s="44">
        <f>36485333-0.5</f>
        <v>36485332.5</v>
      </c>
      <c r="E26" s="37" t="s">
        <v>356</v>
      </c>
      <c r="X26" s="33">
        <v>15</v>
      </c>
      <c r="Y26" s="21" t="s">
        <v>50</v>
      </c>
      <c r="Z26" s="21">
        <v>4.75</v>
      </c>
      <c r="AA26" s="21">
        <v>255414</v>
      </c>
      <c r="AB26" s="21">
        <v>0</v>
      </c>
      <c r="AC26" s="21">
        <v>0</v>
      </c>
      <c r="AD26" s="21">
        <f t="shared" si="0"/>
        <v>255414</v>
      </c>
      <c r="AE26" s="21">
        <v>67507</v>
      </c>
      <c r="AF26" s="38">
        <v>12132</v>
      </c>
      <c r="AG26" s="21">
        <v>0</v>
      </c>
      <c r="AH26" s="38">
        <f t="shared" si="1"/>
        <v>79639</v>
      </c>
      <c r="AI26" s="21">
        <v>187907</v>
      </c>
      <c r="AJ26" s="38">
        <v>175775</v>
      </c>
    </row>
    <row r="27" spans="1:36" ht="15">
      <c r="A27" s="22" t="s">
        <v>621</v>
      </c>
      <c r="B27" s="36"/>
      <c r="C27" s="25">
        <v>1647092</v>
      </c>
      <c r="D27" s="37">
        <v>0</v>
      </c>
      <c r="E27" s="37"/>
      <c r="X27" s="33"/>
      <c r="Y27" s="21"/>
      <c r="Z27" s="21"/>
      <c r="AA27" s="21"/>
      <c r="AB27" s="21"/>
      <c r="AC27" s="21"/>
      <c r="AD27" s="21"/>
      <c r="AE27" s="21"/>
      <c r="AF27" s="38"/>
      <c r="AG27" s="21"/>
      <c r="AH27" s="38"/>
      <c r="AI27" s="21"/>
      <c r="AJ27" s="38"/>
    </row>
    <row r="28" spans="1:36" ht="15">
      <c r="A28" s="22">
        <f t="shared" si="3"/>
      </c>
      <c r="B28" s="36"/>
      <c r="C28" s="25"/>
      <c r="D28" s="37"/>
      <c r="E28" s="37"/>
      <c r="X28" s="33"/>
      <c r="Y28" s="21"/>
      <c r="Z28" s="21"/>
      <c r="AA28" s="21"/>
      <c r="AB28" s="21"/>
      <c r="AC28" s="21"/>
      <c r="AD28" s="21"/>
      <c r="AE28" s="21"/>
      <c r="AF28" s="38"/>
      <c r="AG28" s="21"/>
      <c r="AH28" s="38"/>
      <c r="AI28" s="21"/>
      <c r="AJ28" s="38"/>
    </row>
    <row r="29" spans="1:36" ht="15">
      <c r="A29" s="22" t="str">
        <f t="shared" si="3"/>
        <v>        Net  Block</v>
      </c>
      <c r="B29" s="36"/>
      <c r="C29" s="191">
        <f>+C25-C26+C27</f>
        <v>66962741.41</v>
      </c>
      <c r="D29" s="191">
        <f>+D25-D26</f>
        <v>41538491.5</v>
      </c>
      <c r="E29" s="37" t="s">
        <v>361</v>
      </c>
      <c r="G29" s="43">
        <v>66962738</v>
      </c>
      <c r="X29" s="21"/>
      <c r="Y29" s="41" t="s">
        <v>1173</v>
      </c>
      <c r="Z29" s="21"/>
      <c r="AA29" s="21">
        <f aca="true" t="shared" si="4" ref="AA29:AJ29">SUM(AA6:AA26)</f>
        <v>65390287</v>
      </c>
      <c r="AB29" s="21">
        <f t="shared" si="4"/>
        <v>1488906</v>
      </c>
      <c r="AC29" s="21">
        <f t="shared" si="4"/>
        <v>2904316</v>
      </c>
      <c r="AD29" s="21">
        <f>SUM(AD6:AD26)</f>
        <v>63974877</v>
      </c>
      <c r="AE29" s="21">
        <f t="shared" si="4"/>
        <v>32454754</v>
      </c>
      <c r="AF29" s="21">
        <f t="shared" si="4"/>
        <v>2554930</v>
      </c>
      <c r="AG29" s="21">
        <f t="shared" si="4"/>
        <v>887590</v>
      </c>
      <c r="AH29" s="21">
        <f t="shared" si="4"/>
        <v>34122094</v>
      </c>
      <c r="AI29" s="21">
        <f t="shared" si="4"/>
        <v>32935533</v>
      </c>
      <c r="AJ29" s="38">
        <f t="shared" si="4"/>
        <v>29852783</v>
      </c>
    </row>
    <row r="30" spans="1:36" ht="15">
      <c r="A30" s="22"/>
      <c r="B30" s="36"/>
      <c r="C30" s="25"/>
      <c r="D30" s="44"/>
      <c r="E30" s="37"/>
      <c r="G30" s="43"/>
      <c r="X30" s="21"/>
      <c r="Y30" s="4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38"/>
    </row>
    <row r="31" spans="1:36" ht="15">
      <c r="A31" s="22">
        <f t="shared" si="3"/>
      </c>
      <c r="B31" s="36"/>
      <c r="C31" s="25"/>
      <c r="D31" s="37"/>
      <c r="E31" s="37"/>
      <c r="X31" s="21"/>
      <c r="Y31" s="4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38"/>
    </row>
    <row r="32" spans="1:27" ht="15">
      <c r="A32" s="22" t="str">
        <f t="shared" si="3"/>
        <v>(2) Investments</v>
      </c>
      <c r="B32" s="36" t="s">
        <v>1129</v>
      </c>
      <c r="C32" s="23">
        <v>0</v>
      </c>
      <c r="D32" s="37">
        <v>0</v>
      </c>
      <c r="E32" s="37" t="s">
        <v>362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AA32" s="24"/>
    </row>
    <row r="33" spans="1:27" ht="15">
      <c r="A33" s="22">
        <f t="shared" si="3"/>
      </c>
      <c r="B33" s="36"/>
      <c r="C33" s="22"/>
      <c r="D33" s="37"/>
      <c r="E33" s="37"/>
      <c r="AA33" s="24"/>
    </row>
    <row r="34" spans="1:27" ht="15">
      <c r="A34" s="22" t="str">
        <f t="shared" si="3"/>
        <v>(3) Current Assets, Loans &amp; Advances</v>
      </c>
      <c r="B34" s="36">
        <v>7</v>
      </c>
      <c r="C34" s="22"/>
      <c r="D34" s="37"/>
      <c r="E34" s="37" t="s">
        <v>363</v>
      </c>
      <c r="AA34" s="24"/>
    </row>
    <row r="35" spans="1:27" ht="15" hidden="1">
      <c r="A35" s="22" t="str">
        <f t="shared" si="3"/>
        <v>    (I)  Current Assets</v>
      </c>
      <c r="B35" s="36"/>
      <c r="C35" s="22"/>
      <c r="D35" s="37"/>
      <c r="E35" s="37" t="s">
        <v>358</v>
      </c>
      <c r="F35" s="23">
        <v>51886695</v>
      </c>
      <c r="AA35" s="24"/>
    </row>
    <row r="36" spans="1:27" ht="15">
      <c r="A36" s="22" t="str">
        <f t="shared" si="3"/>
        <v>           Inventories</v>
      </c>
      <c r="B36" s="36"/>
      <c r="C36" s="22">
        <f>+C184</f>
        <v>23407801</v>
      </c>
      <c r="D36" s="22">
        <f>+D184</f>
        <v>20782199</v>
      </c>
      <c r="E36" s="37" t="s">
        <v>359</v>
      </c>
      <c r="AA36" s="24"/>
    </row>
    <row r="37" spans="1:27" ht="15">
      <c r="A37" s="22" t="str">
        <f t="shared" si="3"/>
        <v>           Sundry Debtors</v>
      </c>
      <c r="B37" s="249"/>
      <c r="C37" s="25">
        <f>+C190</f>
        <v>34701542</v>
      </c>
      <c r="D37" s="22">
        <f>+D190</f>
        <v>30272338</v>
      </c>
      <c r="E37" s="37" t="s">
        <v>360</v>
      </c>
      <c r="AA37" s="24"/>
    </row>
    <row r="38" spans="1:27" ht="15">
      <c r="A38" s="22" t="str">
        <f t="shared" si="3"/>
        <v>           Cash And Bank Balances</v>
      </c>
      <c r="B38" s="36"/>
      <c r="C38" s="22">
        <f>+C196</f>
        <v>17366452</v>
      </c>
      <c r="D38" s="22">
        <f>+D196</f>
        <v>15704457</v>
      </c>
      <c r="E38" s="37" t="s">
        <v>364</v>
      </c>
      <c r="AA38" s="24"/>
    </row>
    <row r="39" spans="1:27" ht="15" hidden="1">
      <c r="A39" s="22"/>
      <c r="B39" s="36"/>
      <c r="C39" s="22"/>
      <c r="D39" s="22"/>
      <c r="E39" s="37" t="s">
        <v>365</v>
      </c>
      <c r="AA39" s="24"/>
    </row>
    <row r="40" spans="1:27" ht="15">
      <c r="A40" s="22" t="str">
        <f>+PROPER(E40)</f>
        <v>           Loans And Advances</v>
      </c>
      <c r="B40" s="36"/>
      <c r="C40" s="22">
        <f>C211</f>
        <v>23399012</v>
      </c>
      <c r="D40" s="37">
        <f>+D211</f>
        <v>8125629</v>
      </c>
      <c r="E40" s="37" t="s">
        <v>371</v>
      </c>
      <c r="AA40" s="24"/>
    </row>
    <row r="41" spans="1:27" ht="15">
      <c r="A41" s="22"/>
      <c r="B41" s="36"/>
      <c r="C41" s="22"/>
      <c r="D41" s="37"/>
      <c r="E41" s="37">
        <v>19126522</v>
      </c>
      <c r="AA41" s="24"/>
    </row>
    <row r="42" spans="1:27" ht="15">
      <c r="A42" s="36"/>
      <c r="B42" s="36"/>
      <c r="C42" s="191">
        <f>SUM(C35:C40)</f>
        <v>98874807</v>
      </c>
      <c r="D42" s="67">
        <f>SUM(D35:D40)</f>
        <v>74884623</v>
      </c>
      <c r="E42" s="37">
        <f>+E41-C40</f>
        <v>-4272490</v>
      </c>
      <c r="F42" s="67"/>
      <c r="AA42" s="24"/>
    </row>
    <row r="43" spans="1:27" ht="15">
      <c r="A43" s="22">
        <f t="shared" si="3"/>
      </c>
      <c r="B43" s="36"/>
      <c r="C43" s="22"/>
      <c r="D43" s="37"/>
      <c r="E43" s="37"/>
      <c r="AA43" s="24"/>
    </row>
    <row r="44" spans="1:27" ht="15">
      <c r="A44" s="22" t="str">
        <f t="shared" si="3"/>
        <v>Less: Current Liabilities &amp; Provisions</v>
      </c>
      <c r="B44" s="36">
        <v>8</v>
      </c>
      <c r="C44" s="22">
        <f>C231</f>
        <v>24007879</v>
      </c>
      <c r="D44" s="37">
        <f>D231</f>
        <v>13361492</v>
      </c>
      <c r="E44" s="37" t="s">
        <v>1165</v>
      </c>
      <c r="AA44" s="24"/>
    </row>
    <row r="45" spans="1:27" ht="15">
      <c r="A45" s="22">
        <f t="shared" si="3"/>
      </c>
      <c r="B45" s="36"/>
      <c r="C45" s="22"/>
      <c r="D45" s="37"/>
      <c r="E45" s="37"/>
      <c r="AA45" s="24"/>
    </row>
    <row r="46" spans="1:27" ht="15">
      <c r="A46" s="22" t="str">
        <f t="shared" si="3"/>
        <v>           Net Current Assets</v>
      </c>
      <c r="B46" s="36"/>
      <c r="C46" s="191">
        <f>+C42-C44</f>
        <v>74866928</v>
      </c>
      <c r="D46" s="67">
        <f>+D42-D44</f>
        <v>61523131</v>
      </c>
      <c r="E46" s="37" t="s">
        <v>366</v>
      </c>
      <c r="AA46" s="24"/>
    </row>
    <row r="47" spans="1:27" ht="15">
      <c r="A47" s="22">
        <f t="shared" si="3"/>
      </c>
      <c r="B47" s="36"/>
      <c r="C47" s="22"/>
      <c r="D47" s="37"/>
      <c r="E47" s="37"/>
      <c r="AA47" s="24"/>
    </row>
    <row r="48" spans="1:27" ht="15.75">
      <c r="A48" s="224" t="s">
        <v>1173</v>
      </c>
      <c r="B48" s="224"/>
      <c r="C48" s="213">
        <f>+C29+C46+C32</f>
        <v>141829669.41</v>
      </c>
      <c r="D48" s="213">
        <f>+D29+D46+D32</f>
        <v>103061622.5</v>
      </c>
      <c r="E48" s="43">
        <f>C48-C20</f>
        <v>0</v>
      </c>
      <c r="F48" s="43"/>
      <c r="AA48" s="24"/>
    </row>
    <row r="49" spans="1:27" ht="15.75">
      <c r="A49" s="406" t="s">
        <v>305</v>
      </c>
      <c r="B49" s="404"/>
      <c r="C49" s="404"/>
      <c r="D49" s="407"/>
      <c r="AA49" s="24"/>
    </row>
    <row r="50" spans="1:27" ht="15">
      <c r="A50" s="28"/>
      <c r="C50" s="248">
        <f>C20-C48</f>
        <v>0</v>
      </c>
      <c r="D50" s="283">
        <f>+D20-D48</f>
        <v>0</v>
      </c>
      <c r="E50" s="43"/>
      <c r="AA50" s="24"/>
    </row>
    <row r="51" spans="1:4" ht="15.75">
      <c r="A51" s="155" t="s">
        <v>344</v>
      </c>
      <c r="B51" s="154" t="s">
        <v>1167</v>
      </c>
      <c r="C51" s="154"/>
      <c r="D51" s="37"/>
    </row>
    <row r="52" spans="1:4" ht="15.75">
      <c r="A52" s="155" t="s">
        <v>1168</v>
      </c>
      <c r="D52" s="37"/>
    </row>
    <row r="53" spans="1:4" ht="15.75">
      <c r="A53" s="155"/>
      <c r="D53" s="37"/>
    </row>
    <row r="54" spans="1:4" ht="15.75">
      <c r="A54" s="284" t="s">
        <v>466</v>
      </c>
      <c r="B54" s="31"/>
      <c r="C54" s="31"/>
      <c r="D54" s="51"/>
    </row>
    <row r="55" spans="1:4" ht="15.75">
      <c r="A55" s="284" t="s">
        <v>465</v>
      </c>
      <c r="B55" s="149"/>
      <c r="C55" s="149"/>
      <c r="D55" s="51"/>
    </row>
    <row r="56" spans="1:4" ht="15.75">
      <c r="A56" s="155"/>
      <c r="D56" s="37"/>
    </row>
    <row r="57" spans="1:4" ht="15.75">
      <c r="A57" s="155" t="s">
        <v>1169</v>
      </c>
      <c r="D57" s="37"/>
    </row>
    <row r="58" spans="1:4" ht="15.75">
      <c r="A58" s="285" t="s">
        <v>623</v>
      </c>
      <c r="B58" s="59"/>
      <c r="C58" s="286"/>
      <c r="D58" s="287"/>
    </row>
    <row r="59" spans="2:5" ht="15">
      <c r="B59" s="23"/>
      <c r="E59" s="31"/>
    </row>
    <row r="60" spans="1:4" ht="15.75">
      <c r="A60" s="409" t="s">
        <v>304</v>
      </c>
      <c r="B60" s="409"/>
      <c r="C60" s="409"/>
      <c r="D60" s="409"/>
    </row>
    <row r="61" spans="1:4" ht="15.75">
      <c r="A61" s="409" t="s">
        <v>624</v>
      </c>
      <c r="B61" s="409"/>
      <c r="C61" s="409"/>
      <c r="D61" s="409"/>
    </row>
    <row r="62" spans="1:4" ht="15">
      <c r="A62" s="420" t="s">
        <v>1129</v>
      </c>
      <c r="B62" s="420"/>
      <c r="C62" s="420"/>
      <c r="D62" s="420"/>
    </row>
    <row r="63" spans="1:4" ht="31.5">
      <c r="A63" s="90" t="s">
        <v>1188</v>
      </c>
      <c r="B63" s="90" t="s">
        <v>1160</v>
      </c>
      <c r="C63" s="91" t="s">
        <v>474</v>
      </c>
      <c r="D63" s="91" t="s">
        <v>377</v>
      </c>
    </row>
    <row r="64" spans="1:4" ht="15.75">
      <c r="A64" s="167" t="s">
        <v>1170</v>
      </c>
      <c r="B64" s="212"/>
      <c r="C64" s="58"/>
      <c r="D64" s="29"/>
    </row>
    <row r="65" spans="1:4" ht="15">
      <c r="A65" s="28" t="s">
        <v>1171</v>
      </c>
      <c r="B65" s="36"/>
      <c r="C65" s="22">
        <f>+C338</f>
        <v>116695221</v>
      </c>
      <c r="D65" s="22">
        <f>+D338</f>
        <v>82591442</v>
      </c>
    </row>
    <row r="66" spans="1:4" ht="15">
      <c r="A66" s="28" t="s">
        <v>201</v>
      </c>
      <c r="B66" s="36"/>
      <c r="C66" s="37">
        <f>+C348</f>
        <v>7747591</v>
      </c>
      <c r="D66" s="22">
        <f>+D348</f>
        <v>5238436</v>
      </c>
    </row>
    <row r="67" spans="1:4" ht="15" hidden="1">
      <c r="A67" s="83"/>
      <c r="B67" s="36"/>
      <c r="C67" s="37"/>
      <c r="D67" s="22"/>
    </row>
    <row r="68" spans="1:4" ht="15">
      <c r="A68" s="28" t="s">
        <v>1172</v>
      </c>
      <c r="B68" s="36">
        <v>9</v>
      </c>
      <c r="C68" s="37">
        <f>+C241</f>
        <v>8129908</v>
      </c>
      <c r="D68" s="22">
        <f>+D241</f>
        <v>163024</v>
      </c>
    </row>
    <row r="69" spans="1:4" ht="15" hidden="1">
      <c r="A69" s="28"/>
      <c r="B69" s="36"/>
      <c r="C69" s="37"/>
      <c r="D69" s="22"/>
    </row>
    <row r="70" spans="1:4" ht="15">
      <c r="A70" s="28" t="s">
        <v>64</v>
      </c>
      <c r="B70" s="36">
        <v>10</v>
      </c>
      <c r="C70" s="22">
        <f>+C253</f>
        <v>4550105</v>
      </c>
      <c r="D70" s="22">
        <f>+D253</f>
        <v>5075866</v>
      </c>
    </row>
    <row r="71" spans="1:4" ht="15">
      <c r="A71" s="28"/>
      <c r="B71" s="36"/>
      <c r="C71" s="22"/>
      <c r="D71" s="22"/>
    </row>
    <row r="72" spans="1:5" ht="18.75" thickBot="1">
      <c r="A72" s="232" t="s">
        <v>1173</v>
      </c>
      <c r="B72" s="233"/>
      <c r="C72" s="153">
        <f>SUM(C65:C70)</f>
        <v>137122825</v>
      </c>
      <c r="D72" s="153">
        <f>SUM(D65:D70)</f>
        <v>93068768</v>
      </c>
      <c r="E72" s="154"/>
    </row>
    <row r="73" spans="1:4" ht="16.5" thickTop="1">
      <c r="A73" s="155" t="s">
        <v>1174</v>
      </c>
      <c r="B73" s="36"/>
      <c r="C73" s="37"/>
      <c r="D73" s="22"/>
    </row>
    <row r="74" spans="1:4" ht="15">
      <c r="A74" s="28" t="s">
        <v>1175</v>
      </c>
      <c r="B74" s="36">
        <v>11</v>
      </c>
      <c r="C74" s="37">
        <f>+C264</f>
        <v>94224555</v>
      </c>
      <c r="D74" s="22">
        <f>+D264</f>
        <v>66412725</v>
      </c>
    </row>
    <row r="75" spans="1:4" ht="15">
      <c r="A75" s="28" t="s">
        <v>65</v>
      </c>
      <c r="B75" s="36">
        <v>12</v>
      </c>
      <c r="C75" s="37">
        <f>+C286</f>
        <v>15594360</v>
      </c>
      <c r="D75" s="22">
        <f>+D286</f>
        <v>9884993</v>
      </c>
    </row>
    <row r="76" spans="1:4" ht="15">
      <c r="A76" s="28" t="s">
        <v>1176</v>
      </c>
      <c r="B76" s="36">
        <v>13</v>
      </c>
      <c r="C76" s="37">
        <f>+C298</f>
        <v>5767549</v>
      </c>
      <c r="D76" s="22">
        <f>+D298</f>
        <v>5182862</v>
      </c>
    </row>
    <row r="77" spans="1:4" ht="15">
      <c r="A77" s="28" t="s">
        <v>66</v>
      </c>
      <c r="B77" s="36">
        <v>14</v>
      </c>
      <c r="C77" s="37">
        <f>+C316</f>
        <v>4187028</v>
      </c>
      <c r="D77" s="22">
        <f>+D316</f>
        <v>3134869</v>
      </c>
    </row>
    <row r="78" spans="1:4" ht="15">
      <c r="A78" s="28" t="s">
        <v>1177</v>
      </c>
      <c r="B78" s="36">
        <v>15</v>
      </c>
      <c r="C78" s="37">
        <f>+C324</f>
        <v>5425980</v>
      </c>
      <c r="D78" s="22">
        <f>+D324</f>
        <v>1899134</v>
      </c>
    </row>
    <row r="79" spans="1:4" ht="15">
      <c r="A79" s="28" t="s">
        <v>407</v>
      </c>
      <c r="B79" s="36"/>
      <c r="C79" s="37">
        <v>960000</v>
      </c>
      <c r="D79" s="245">
        <v>425000</v>
      </c>
    </row>
    <row r="80" spans="1:5" ht="15">
      <c r="A80" s="28" t="s">
        <v>1136</v>
      </c>
      <c r="B80" s="36"/>
      <c r="C80" s="44">
        <f>'DEP 08-09'!I18</f>
        <v>3856088.59</v>
      </c>
      <c r="D80" s="22">
        <v>2363239</v>
      </c>
      <c r="E80" s="23">
        <f>SUM(C77:C80)</f>
        <v>14429096.59</v>
      </c>
    </row>
    <row r="81" spans="1:5" ht="15">
      <c r="A81" s="28"/>
      <c r="B81" s="36"/>
      <c r="C81" s="44"/>
      <c r="D81" s="22"/>
      <c r="E81" s="23">
        <v>14482240</v>
      </c>
    </row>
    <row r="82" spans="1:5" ht="16.5" thickBot="1">
      <c r="A82" s="182" t="s">
        <v>1173</v>
      </c>
      <c r="B82" s="67"/>
      <c r="C82" s="89">
        <f>SUM(C74:C80)</f>
        <v>130015560.59</v>
      </c>
      <c r="D82" s="153">
        <f>SUM(D74:D80)</f>
        <v>89302822</v>
      </c>
      <c r="E82" s="23">
        <f>+E80-E81</f>
        <v>-53143.41000000015</v>
      </c>
    </row>
    <row r="83" spans="1:4" ht="15.75" thickTop="1">
      <c r="A83" s="45"/>
      <c r="B83" s="22"/>
      <c r="C83" s="37"/>
      <c r="D83" s="22"/>
    </row>
    <row r="84" spans="1:5" ht="15.75">
      <c r="A84" s="155" t="s">
        <v>1178</v>
      </c>
      <c r="B84" s="36"/>
      <c r="C84" s="156">
        <f>+C72-C82</f>
        <v>7107264.409999996</v>
      </c>
      <c r="D84" s="140">
        <f>+D72-D82</f>
        <v>3765946</v>
      </c>
      <c r="E84" s="43"/>
    </row>
    <row r="85" spans="1:4" ht="15">
      <c r="A85" s="28" t="s">
        <v>67</v>
      </c>
      <c r="B85" s="36"/>
      <c r="C85" s="37">
        <v>1100000</v>
      </c>
      <c r="D85" s="22">
        <v>400000</v>
      </c>
    </row>
    <row r="86" spans="1:6" ht="15">
      <c r="A86" s="28" t="s">
        <v>68</v>
      </c>
      <c r="B86" s="36"/>
      <c r="C86" s="37">
        <f>+'It Refund'!C20</f>
        <v>50890</v>
      </c>
      <c r="D86" s="22">
        <v>-14676</v>
      </c>
      <c r="F86" s="37"/>
    </row>
    <row r="87" spans="1:10" s="85" customFormat="1" ht="15">
      <c r="A87" s="28" t="s">
        <v>313</v>
      </c>
      <c r="B87" s="36"/>
      <c r="C87" s="43">
        <f>+'DEP 08-09'!I32</f>
        <v>1551774.7122150005</v>
      </c>
      <c r="D87" s="22">
        <v>340058</v>
      </c>
      <c r="E87" s="44"/>
      <c r="F87" s="23"/>
      <c r="G87" s="23"/>
      <c r="H87" s="23"/>
      <c r="I87" s="23"/>
      <c r="J87" s="23"/>
    </row>
    <row r="88" spans="1:10" s="85" customFormat="1" ht="15">
      <c r="A88" s="28" t="s">
        <v>1179</v>
      </c>
      <c r="B88" s="36"/>
      <c r="C88" s="37">
        <v>0</v>
      </c>
      <c r="D88" s="22">
        <v>64000</v>
      </c>
      <c r="E88" s="43"/>
      <c r="F88" s="23"/>
      <c r="G88" s="23"/>
      <c r="H88" s="23"/>
      <c r="I88" s="23"/>
      <c r="J88" s="23"/>
    </row>
    <row r="89" spans="1:10" s="85" customFormat="1" ht="15">
      <c r="A89" s="28" t="s">
        <v>655</v>
      </c>
      <c r="B89" s="36"/>
      <c r="C89" s="37">
        <v>1100000</v>
      </c>
      <c r="D89" s="22">
        <v>0</v>
      </c>
      <c r="E89" s="43"/>
      <c r="F89" s="23"/>
      <c r="G89" s="23"/>
      <c r="H89" s="23"/>
      <c r="I89" s="23"/>
      <c r="J89" s="23"/>
    </row>
    <row r="90" spans="1:4" ht="15.75">
      <c r="A90" s="155" t="s">
        <v>1180</v>
      </c>
      <c r="B90" s="88"/>
      <c r="C90" s="156">
        <f>+C84-C85-C87-C88-C86+C89</f>
        <v>5504599.697784996</v>
      </c>
      <c r="D90" s="157">
        <f>+D84-D85-D86-D87-D88</f>
        <v>2976564</v>
      </c>
    </row>
    <row r="91" spans="1:5" ht="15">
      <c r="A91" s="28"/>
      <c r="B91" s="36"/>
      <c r="C91" s="44"/>
      <c r="D91" s="25"/>
      <c r="E91" s="43"/>
    </row>
    <row r="92" spans="1:5" ht="15">
      <c r="A92" s="28" t="s">
        <v>1181</v>
      </c>
      <c r="B92" s="36"/>
      <c r="C92" s="37">
        <f>+D96</f>
        <v>1526751</v>
      </c>
      <c r="D92" s="22">
        <v>-1449813</v>
      </c>
      <c r="E92" s="43"/>
    </row>
    <row r="93" spans="1:5" ht="15">
      <c r="A93" s="28" t="s">
        <v>1182</v>
      </c>
      <c r="B93" s="36"/>
      <c r="C93" s="44">
        <f>+C90+C92</f>
        <v>7031350.697784996</v>
      </c>
      <c r="D93" s="25">
        <f>+D90+D92</f>
        <v>1526751</v>
      </c>
      <c r="E93" s="43"/>
    </row>
    <row r="94" spans="1:4" ht="15.75">
      <c r="A94" s="158" t="s">
        <v>1183</v>
      </c>
      <c r="B94" s="36"/>
      <c r="C94" s="37"/>
      <c r="D94" s="22"/>
    </row>
    <row r="95" spans="1:9" ht="15">
      <c r="A95" s="28"/>
      <c r="B95" s="36"/>
      <c r="C95" s="37"/>
      <c r="D95" s="22"/>
      <c r="E95" s="43"/>
      <c r="I95" s="43" t="e">
        <f>+#REF!-I94</f>
        <v>#REF!</v>
      </c>
    </row>
    <row r="96" spans="1:7" ht="15">
      <c r="A96" s="28" t="s">
        <v>468</v>
      </c>
      <c r="B96" s="36"/>
      <c r="C96" s="44">
        <f>+C93</f>
        <v>7031350.697784996</v>
      </c>
      <c r="D96" s="25">
        <f>+D93</f>
        <v>1526751</v>
      </c>
      <c r="E96" s="43"/>
      <c r="G96" s="43"/>
    </row>
    <row r="97" spans="1:7" ht="15.75">
      <c r="A97" s="182" t="s">
        <v>1173</v>
      </c>
      <c r="B97" s="224"/>
      <c r="C97" s="213">
        <f>C96</f>
        <v>7031350.697784996</v>
      </c>
      <c r="D97" s="252">
        <f>D96</f>
        <v>1526751</v>
      </c>
      <c r="G97" s="43"/>
    </row>
    <row r="98" spans="1:4" ht="15">
      <c r="A98" s="46" t="s">
        <v>1184</v>
      </c>
      <c r="B98" s="42"/>
      <c r="C98" s="26">
        <f>+C90/C123</f>
        <v>0.0989979651837233</v>
      </c>
      <c r="D98" s="26">
        <f>+D90/D123</f>
        <v>0.05353228125883493</v>
      </c>
    </row>
    <row r="99" spans="4:7" ht="15">
      <c r="D99" s="47"/>
      <c r="G99" s="43"/>
    </row>
    <row r="100" spans="1:4" ht="15.75">
      <c r="A100" s="404" t="s">
        <v>305</v>
      </c>
      <c r="B100" s="404"/>
      <c r="C100" s="404"/>
      <c r="D100" s="404"/>
    </row>
    <row r="101" spans="1:4" ht="15.75">
      <c r="A101" s="154" t="s">
        <v>1166</v>
      </c>
      <c r="B101" s="159" t="s">
        <v>1167</v>
      </c>
      <c r="C101" s="30"/>
      <c r="D101" s="30"/>
    </row>
    <row r="102" spans="1:8" ht="15.75">
      <c r="A102" s="154" t="s">
        <v>1168</v>
      </c>
      <c r="G102" s="43"/>
      <c r="H102" s="43"/>
    </row>
    <row r="104" ht="15">
      <c r="H104" s="43"/>
    </row>
    <row r="105" spans="1:4" ht="15.75">
      <c r="A105" s="149" t="s">
        <v>466</v>
      </c>
      <c r="B105" s="31"/>
      <c r="C105" s="31"/>
      <c r="D105" s="31"/>
    </row>
    <row r="106" spans="1:4" ht="15.75">
      <c r="A106" s="149" t="s">
        <v>465</v>
      </c>
      <c r="B106" s="149"/>
      <c r="C106" s="149"/>
      <c r="D106" s="31"/>
    </row>
    <row r="108" ht="15.75">
      <c r="A108" s="154" t="s">
        <v>1169</v>
      </c>
    </row>
    <row r="109" ht="15.75">
      <c r="A109" s="154" t="s">
        <v>623</v>
      </c>
    </row>
    <row r="110" spans="2:5" ht="15">
      <c r="B110" s="23"/>
      <c r="E110" s="31"/>
    </row>
    <row r="111" ht="15.75">
      <c r="A111" s="154" t="s">
        <v>1185</v>
      </c>
    </row>
    <row r="112" spans="1:4" ht="15.75">
      <c r="A112" s="154" t="s">
        <v>1187</v>
      </c>
      <c r="C112" s="396" t="s">
        <v>1186</v>
      </c>
      <c r="D112" s="396"/>
    </row>
    <row r="113" spans="1:4" ht="31.5">
      <c r="A113" s="161" t="s">
        <v>1188</v>
      </c>
      <c r="B113" s="160"/>
      <c r="C113" s="91" t="s">
        <v>474</v>
      </c>
      <c r="D113" s="91" t="s">
        <v>379</v>
      </c>
    </row>
    <row r="114" spans="1:4" ht="15">
      <c r="A114" s="27" t="s">
        <v>1189</v>
      </c>
      <c r="B114" s="54"/>
      <c r="C114" s="29"/>
      <c r="D114" s="29"/>
    </row>
    <row r="115" spans="1:4" ht="15">
      <c r="A115" s="28" t="s">
        <v>69</v>
      </c>
      <c r="B115" s="50"/>
      <c r="C115" s="22">
        <v>70000000</v>
      </c>
      <c r="D115" s="22">
        <v>70000000</v>
      </c>
    </row>
    <row r="116" spans="1:4" ht="15">
      <c r="A116" s="28"/>
      <c r="B116" s="50"/>
      <c r="C116" s="22"/>
      <c r="D116" s="22"/>
    </row>
    <row r="117" spans="1:4" ht="16.5" thickBot="1">
      <c r="A117" s="230" t="s">
        <v>1129</v>
      </c>
      <c r="B117" s="223" t="s">
        <v>1173</v>
      </c>
      <c r="C117" s="153">
        <f>SUM(C115)</f>
        <v>70000000</v>
      </c>
      <c r="D117" s="153">
        <f>SUM(D115)</f>
        <v>70000000</v>
      </c>
    </row>
    <row r="118" spans="1:4" ht="15.75" thickTop="1">
      <c r="A118" s="28" t="s">
        <v>1190</v>
      </c>
      <c r="B118" s="51"/>
      <c r="C118" s="22"/>
      <c r="D118" s="22"/>
    </row>
    <row r="119" spans="1:256" ht="15">
      <c r="A119" s="28" t="s">
        <v>70</v>
      </c>
      <c r="B119" s="51"/>
      <c r="C119" s="22">
        <v>61800000</v>
      </c>
      <c r="D119" s="22">
        <v>61800000</v>
      </c>
      <c r="IV119" s="23" t="s">
        <v>1129</v>
      </c>
    </row>
    <row r="120" spans="1:4" ht="15">
      <c r="A120" s="28"/>
      <c r="B120" s="51"/>
      <c r="C120" s="22"/>
      <c r="D120" s="22"/>
    </row>
    <row r="121" spans="1:4" ht="16.5" thickBot="1">
      <c r="A121" s="230" t="s">
        <v>1129</v>
      </c>
      <c r="B121" s="223" t="s">
        <v>1173</v>
      </c>
      <c r="C121" s="153">
        <f>SUM(C119)</f>
        <v>61800000</v>
      </c>
      <c r="D121" s="153">
        <f>SUM(D119)</f>
        <v>61800000</v>
      </c>
    </row>
    <row r="122" spans="1:4" ht="15.75" thickTop="1">
      <c r="A122" s="28" t="s">
        <v>71</v>
      </c>
      <c r="B122" s="51"/>
      <c r="C122" s="22"/>
      <c r="D122" s="22"/>
    </row>
    <row r="123" spans="1:4" ht="15">
      <c r="A123" s="28" t="s">
        <v>346</v>
      </c>
      <c r="B123" s="51"/>
      <c r="C123" s="22">
        <f>+D128</f>
        <v>55603160</v>
      </c>
      <c r="D123" s="22">
        <v>55603160</v>
      </c>
    </row>
    <row r="124" spans="1:4" ht="15">
      <c r="A124" s="28" t="s">
        <v>347</v>
      </c>
      <c r="B124" s="51"/>
      <c r="C124" s="22"/>
      <c r="D124" s="22"/>
    </row>
    <row r="125" spans="1:4" s="85" customFormat="1" ht="15">
      <c r="A125" s="28" t="s">
        <v>1191</v>
      </c>
      <c r="B125" s="51"/>
      <c r="C125" s="22"/>
      <c r="D125" s="22"/>
    </row>
    <row r="126" spans="1:4" s="85" customFormat="1" ht="15">
      <c r="A126" s="28" t="s">
        <v>306</v>
      </c>
      <c r="B126" s="51"/>
      <c r="C126" s="245" t="s">
        <v>403</v>
      </c>
      <c r="D126" s="245" t="s">
        <v>403</v>
      </c>
    </row>
    <row r="127" spans="1:4" s="85" customFormat="1" ht="15">
      <c r="A127" s="28" t="s">
        <v>307</v>
      </c>
      <c r="B127" s="51"/>
      <c r="C127" s="22"/>
      <c r="D127" s="22"/>
    </row>
    <row r="128" spans="1:4" ht="15.75">
      <c r="A128" s="230" t="s">
        <v>1129</v>
      </c>
      <c r="B128" s="223" t="s">
        <v>1173</v>
      </c>
      <c r="C128" s="175">
        <f>SUM(C123:C126)</f>
        <v>55603160</v>
      </c>
      <c r="D128" s="175">
        <f>SUM(D123:D126)</f>
        <v>55603160</v>
      </c>
    </row>
    <row r="129" ht="15">
      <c r="B129" s="31"/>
    </row>
    <row r="130" spans="1:4" ht="15.75">
      <c r="A130" s="154" t="s">
        <v>1192</v>
      </c>
      <c r="B130" s="31"/>
      <c r="C130" s="396" t="s">
        <v>62</v>
      </c>
      <c r="D130" s="396"/>
    </row>
    <row r="131" spans="1:4" ht="31.5">
      <c r="A131" s="161" t="s">
        <v>1188</v>
      </c>
      <c r="B131" s="49"/>
      <c r="C131" s="91" t="s">
        <v>474</v>
      </c>
      <c r="D131" s="91" t="s">
        <v>379</v>
      </c>
    </row>
    <row r="132" spans="1:4" ht="15.75">
      <c r="A132" s="167" t="s">
        <v>308</v>
      </c>
      <c r="B132" s="214"/>
      <c r="C132" s="215"/>
      <c r="D132" s="215"/>
    </row>
    <row r="133" spans="1:5" ht="15">
      <c r="A133" s="28" t="s">
        <v>309</v>
      </c>
      <c r="B133" s="51"/>
      <c r="C133" s="25">
        <f>+D136</f>
        <v>1526751</v>
      </c>
      <c r="D133" s="25">
        <v>-1449813</v>
      </c>
      <c r="E133" s="22">
        <v>-1449813</v>
      </c>
    </row>
    <row r="134" spans="1:5" ht="15">
      <c r="A134" s="28" t="s">
        <v>310</v>
      </c>
      <c r="B134" s="51"/>
      <c r="C134" s="25">
        <f>+C90</f>
        <v>5504599.697784996</v>
      </c>
      <c r="D134" s="25">
        <v>2976564</v>
      </c>
      <c r="E134" s="22">
        <v>2976564</v>
      </c>
    </row>
    <row r="135" spans="1:4" ht="15">
      <c r="A135" s="28"/>
      <c r="B135" s="51"/>
      <c r="C135" s="25"/>
      <c r="D135" s="25"/>
    </row>
    <row r="136" spans="1:6" ht="15.75">
      <c r="A136" s="231" t="s">
        <v>1129</v>
      </c>
      <c r="B136" s="222" t="s">
        <v>1173</v>
      </c>
      <c r="C136" s="213">
        <f>SUM(C132:C134)</f>
        <v>7031350.697784996</v>
      </c>
      <c r="D136" s="213">
        <f>SUM(D132:D134)</f>
        <v>1526751</v>
      </c>
      <c r="E136" s="43"/>
      <c r="F136" s="43"/>
    </row>
    <row r="137" ht="15">
      <c r="B137" s="31"/>
    </row>
    <row r="138" spans="1:4" ht="15.75">
      <c r="A138" s="154" t="s">
        <v>1193</v>
      </c>
      <c r="B138" s="31"/>
      <c r="C138" s="396" t="s">
        <v>1161</v>
      </c>
      <c r="D138" s="396"/>
    </row>
    <row r="139" spans="1:4" ht="31.5">
      <c r="A139" s="161" t="s">
        <v>1188</v>
      </c>
      <c r="B139" s="56"/>
      <c r="C139" s="91" t="s">
        <v>474</v>
      </c>
      <c r="D139" s="91" t="s">
        <v>379</v>
      </c>
    </row>
    <row r="140" spans="1:10" s="85" customFormat="1" ht="15">
      <c r="A140" s="27" t="s">
        <v>357</v>
      </c>
      <c r="B140" s="217"/>
      <c r="C140" s="215">
        <f>D143</f>
        <v>1361780</v>
      </c>
      <c r="D140" s="29">
        <v>1021722</v>
      </c>
      <c r="E140" s="23">
        <v>1021722</v>
      </c>
      <c r="F140" s="23"/>
      <c r="G140" s="23"/>
      <c r="H140" s="23"/>
      <c r="I140" s="23"/>
      <c r="J140" s="23"/>
    </row>
    <row r="141" spans="1:10" s="85" customFormat="1" ht="15">
      <c r="A141" s="28" t="s">
        <v>156</v>
      </c>
      <c r="B141" s="31"/>
      <c r="C141" s="25">
        <f>+C87</f>
        <v>1551774.7122150005</v>
      </c>
      <c r="D141" s="22">
        <v>340058</v>
      </c>
      <c r="E141" s="23">
        <v>340058</v>
      </c>
      <c r="F141" s="23"/>
      <c r="G141" s="23"/>
      <c r="H141" s="23"/>
      <c r="I141" s="23"/>
      <c r="J141" s="23"/>
    </row>
    <row r="142" spans="1:10" s="85" customFormat="1" ht="15">
      <c r="A142" s="46"/>
      <c r="B142" s="73"/>
      <c r="C142" s="218"/>
      <c r="D142" s="218"/>
      <c r="E142" s="23"/>
      <c r="F142" s="23"/>
      <c r="G142" s="23"/>
      <c r="H142" s="23"/>
      <c r="I142" s="23"/>
      <c r="J142" s="23"/>
    </row>
    <row r="143" spans="1:10" s="85" customFormat="1" ht="16.5" thickBot="1">
      <c r="A143" s="46"/>
      <c r="B143" s="164" t="s">
        <v>1173</v>
      </c>
      <c r="C143" s="216">
        <f>+C140+C141</f>
        <v>2913554.7122150008</v>
      </c>
      <c r="D143" s="216">
        <f>+D140+D141</f>
        <v>1361780</v>
      </c>
      <c r="E143" s="23"/>
      <c r="F143" s="23"/>
      <c r="G143" s="23"/>
      <c r="H143" s="23"/>
      <c r="I143" s="23"/>
      <c r="J143" s="23"/>
    </row>
    <row r="144" ht="15.75" thickTop="1">
      <c r="B144" s="31"/>
    </row>
    <row r="145" spans="1:4" ht="15.75">
      <c r="A145" s="154" t="s">
        <v>1195</v>
      </c>
      <c r="C145" s="396" t="s">
        <v>1194</v>
      </c>
      <c r="D145" s="396"/>
    </row>
    <row r="146" spans="1:4" ht="31.5">
      <c r="A146" s="161" t="s">
        <v>1188</v>
      </c>
      <c r="B146" s="160"/>
      <c r="C146" s="91" t="s">
        <v>474</v>
      </c>
      <c r="D146" s="91" t="s">
        <v>379</v>
      </c>
    </row>
    <row r="147" spans="1:4" ht="105">
      <c r="A147" s="219" t="s">
        <v>311</v>
      </c>
      <c r="B147" s="54"/>
      <c r="C147" s="29"/>
      <c r="D147" s="29"/>
    </row>
    <row r="148" spans="1:4" ht="30">
      <c r="A148" s="52" t="s">
        <v>372</v>
      </c>
      <c r="B148" s="50"/>
      <c r="C148" s="22"/>
      <c r="D148" s="22"/>
    </row>
    <row r="149" spans="1:4" ht="15">
      <c r="A149" s="52"/>
      <c r="B149" s="50"/>
      <c r="C149" s="22"/>
      <c r="D149" s="22"/>
    </row>
    <row r="150" spans="1:5" ht="15">
      <c r="A150" s="28" t="s">
        <v>1196</v>
      </c>
      <c r="B150" s="50"/>
      <c r="C150" s="39">
        <v>43552709</v>
      </c>
      <c r="D150" s="22">
        <v>26058455</v>
      </c>
      <c r="E150" s="28" t="s">
        <v>1196</v>
      </c>
    </row>
    <row r="151" spans="1:5" ht="15">
      <c r="A151" s="28" t="str">
        <f>+PROPER(E151)</f>
        <v>B.O.I  O/D A/C. Against Fdr</v>
      </c>
      <c r="B151" s="50"/>
      <c r="C151" s="22">
        <v>15214861</v>
      </c>
      <c r="D151" s="22">
        <v>13392821</v>
      </c>
      <c r="E151" s="28" t="s">
        <v>198</v>
      </c>
    </row>
    <row r="152" spans="1:4" ht="15">
      <c r="A152" s="28" t="s">
        <v>404</v>
      </c>
      <c r="B152" s="50"/>
      <c r="C152" s="245">
        <v>616970</v>
      </c>
      <c r="D152" s="245">
        <v>754470</v>
      </c>
    </row>
    <row r="153" spans="1:4" ht="15">
      <c r="A153" s="28" t="s">
        <v>405</v>
      </c>
      <c r="B153" s="50"/>
      <c r="C153" s="245">
        <v>570208</v>
      </c>
      <c r="D153" s="245">
        <v>1976206</v>
      </c>
    </row>
    <row r="154" spans="1:4" ht="15">
      <c r="A154" s="28" t="s">
        <v>406</v>
      </c>
      <c r="B154" s="50"/>
      <c r="C154" s="39">
        <v>1459090</v>
      </c>
      <c r="D154" s="245">
        <v>1943572</v>
      </c>
    </row>
    <row r="155" spans="1:4" ht="15">
      <c r="A155" s="28" t="s">
        <v>625</v>
      </c>
      <c r="B155" s="50"/>
      <c r="C155" s="22">
        <v>13014753</v>
      </c>
      <c r="D155" s="39">
        <v>0</v>
      </c>
    </row>
    <row r="156" spans="1:4" ht="15">
      <c r="A156" s="28"/>
      <c r="B156" s="50"/>
      <c r="C156" s="22"/>
      <c r="D156" s="39"/>
    </row>
    <row r="157" spans="1:4" ht="15.75">
      <c r="A157" s="230" t="s">
        <v>1129</v>
      </c>
      <c r="B157" s="226" t="s">
        <v>1173</v>
      </c>
      <c r="C157" s="182">
        <f>SUM(C150:C155)</f>
        <v>74428591</v>
      </c>
      <c r="D157" s="182">
        <f>SUM(D150:D155)</f>
        <v>44125524</v>
      </c>
    </row>
    <row r="158" spans="1:4" ht="15">
      <c r="A158" s="28" t="s">
        <v>72</v>
      </c>
      <c r="B158" s="50"/>
      <c r="C158" s="22"/>
      <c r="D158" s="22"/>
    </row>
    <row r="159" spans="1:6" ht="15">
      <c r="A159" s="28" t="str">
        <f>+PROPER(E160)</f>
        <v>1. Hdfc Bank Ltd Maruti Car Loan A/C</v>
      </c>
      <c r="B159" s="50"/>
      <c r="C159" s="22">
        <v>0</v>
      </c>
      <c r="D159" s="22">
        <v>57648</v>
      </c>
      <c r="E159" s="28" t="s">
        <v>626</v>
      </c>
      <c r="F159" s="50"/>
    </row>
    <row r="160" spans="1:6" ht="15">
      <c r="A160" s="28" t="str">
        <f>+PROPER(E159)</f>
        <v>2. Hdfc Bank Ltd Honda Crv Loan A/C</v>
      </c>
      <c r="B160" s="50"/>
      <c r="C160" s="22">
        <v>137013</v>
      </c>
      <c r="D160" s="22">
        <v>386758</v>
      </c>
      <c r="E160" s="28" t="s">
        <v>627</v>
      </c>
      <c r="F160" s="50"/>
    </row>
    <row r="161" spans="1:6" ht="15">
      <c r="A161" s="28" t="s">
        <v>487</v>
      </c>
      <c r="B161" s="50"/>
      <c r="C161" s="22">
        <v>716000</v>
      </c>
      <c r="D161" s="22">
        <v>0</v>
      </c>
      <c r="F161" s="30"/>
    </row>
    <row r="162" spans="1:4" ht="15">
      <c r="A162" s="28"/>
      <c r="B162" s="50"/>
      <c r="C162" s="22"/>
      <c r="D162" s="22"/>
    </row>
    <row r="163" spans="1:4" ht="15.75">
      <c r="A163" s="230" t="s">
        <v>1129</v>
      </c>
      <c r="B163" s="226" t="s">
        <v>1173</v>
      </c>
      <c r="C163" s="166">
        <f>SUM(C159:C161)</f>
        <v>853013</v>
      </c>
      <c r="D163" s="166">
        <f>SUM(D159:D160)</f>
        <v>444406</v>
      </c>
    </row>
    <row r="164" spans="1:4" ht="15">
      <c r="A164" s="45"/>
      <c r="B164" s="53"/>
      <c r="C164" s="29"/>
      <c r="D164" s="29"/>
    </row>
    <row r="165" spans="1:4" ht="15.75">
      <c r="A165" s="418" t="s">
        <v>1197</v>
      </c>
      <c r="B165" s="419"/>
      <c r="C165" s="175">
        <f>+C157+C163</f>
        <v>75281604</v>
      </c>
      <c r="D165" s="175">
        <f>+D157+D163</f>
        <v>44569930</v>
      </c>
    </row>
    <row r="166" spans="1:2" ht="15">
      <c r="A166" s="48"/>
      <c r="B166" s="48"/>
    </row>
    <row r="167" spans="1:4" ht="15.75">
      <c r="A167" s="154" t="s">
        <v>594</v>
      </c>
      <c r="B167" s="31"/>
      <c r="C167" s="396" t="s">
        <v>595</v>
      </c>
      <c r="D167" s="396"/>
    </row>
    <row r="168" spans="1:4" ht="31.5">
      <c r="A168" s="161" t="s">
        <v>1188</v>
      </c>
      <c r="B168" s="56"/>
      <c r="C168" s="91" t="s">
        <v>474</v>
      </c>
      <c r="D168" s="91" t="s">
        <v>379</v>
      </c>
    </row>
    <row r="169" spans="1:4" ht="15">
      <c r="A169" s="28" t="s">
        <v>596</v>
      </c>
      <c r="B169" s="31"/>
      <c r="C169" s="25">
        <v>1000000</v>
      </c>
      <c r="D169" s="22">
        <v>0</v>
      </c>
    </row>
    <row r="170" spans="1:4" ht="15">
      <c r="A170" s="46"/>
      <c r="B170" s="73"/>
      <c r="C170" s="218"/>
      <c r="D170" s="218"/>
    </row>
    <row r="171" spans="1:4" ht="16.5" thickBot="1">
      <c r="A171" s="46"/>
      <c r="B171" s="164" t="s">
        <v>1173</v>
      </c>
      <c r="C171" s="216">
        <f>C169</f>
        <v>1000000</v>
      </c>
      <c r="D171" s="216">
        <f>D169</f>
        <v>0</v>
      </c>
    </row>
    <row r="172" spans="1:2" ht="15.75" thickTop="1">
      <c r="A172" s="48"/>
      <c r="B172" s="48"/>
    </row>
    <row r="173" ht="15">
      <c r="B173" s="31"/>
    </row>
    <row r="174" spans="1:4" ht="15.75">
      <c r="A174" s="154" t="s">
        <v>1207</v>
      </c>
      <c r="B174" s="152"/>
      <c r="C174" s="396" t="s">
        <v>1164</v>
      </c>
      <c r="D174" s="396"/>
    </row>
    <row r="175" spans="1:4" ht="31.5">
      <c r="A175" s="161" t="s">
        <v>1188</v>
      </c>
      <c r="B175" s="160"/>
      <c r="C175" s="91" t="s">
        <v>474</v>
      </c>
      <c r="D175" s="91" t="s">
        <v>379</v>
      </c>
    </row>
    <row r="176" spans="1:4" ht="15.75">
      <c r="A176" s="167" t="s">
        <v>1198</v>
      </c>
      <c r="B176" s="54"/>
      <c r="C176" s="29"/>
      <c r="D176" s="29"/>
    </row>
    <row r="177" spans="1:4" ht="15">
      <c r="A177" s="28" t="s">
        <v>367</v>
      </c>
      <c r="B177" s="50"/>
      <c r="D177" s="22"/>
    </row>
    <row r="178" spans="1:4" ht="15">
      <c r="A178" s="28" t="s">
        <v>1199</v>
      </c>
      <c r="B178" s="50"/>
      <c r="C178" s="23">
        <f>+C262</f>
        <v>6786628</v>
      </c>
      <c r="D178" s="22">
        <f>+D262</f>
        <v>9017131</v>
      </c>
    </row>
    <row r="179" spans="1:5" ht="15">
      <c r="A179" s="28" t="s">
        <v>1200</v>
      </c>
      <c r="B179" s="50"/>
      <c r="C179" s="23">
        <f>+C272</f>
        <v>796714</v>
      </c>
      <c r="D179" s="22">
        <f>+D272</f>
        <v>519358</v>
      </c>
      <c r="E179" s="23">
        <f>+C179+C180+C182</f>
        <v>891000</v>
      </c>
    </row>
    <row r="180" spans="1:4" ht="15">
      <c r="A180" s="28" t="s">
        <v>1201</v>
      </c>
      <c r="B180" s="50"/>
      <c r="C180" s="23">
        <f>+C362</f>
        <v>5550</v>
      </c>
      <c r="D180" s="22">
        <v>15182</v>
      </c>
    </row>
    <row r="181" spans="1:5" ht="15">
      <c r="A181" s="55" t="s">
        <v>199</v>
      </c>
      <c r="B181" s="50"/>
      <c r="C181" s="23">
        <f>+C245</f>
        <v>15730173</v>
      </c>
      <c r="D181" s="22">
        <f>+D245</f>
        <v>11180068</v>
      </c>
      <c r="E181" s="37"/>
    </row>
    <row r="182" spans="1:4" ht="15">
      <c r="A182" s="28" t="s">
        <v>73</v>
      </c>
      <c r="B182" s="50"/>
      <c r="C182" s="23">
        <f>+C371</f>
        <v>88736</v>
      </c>
      <c r="D182" s="22">
        <v>50460</v>
      </c>
    </row>
    <row r="183" spans="1:4" ht="15">
      <c r="A183" s="28"/>
      <c r="B183" s="50"/>
      <c r="D183" s="22"/>
    </row>
    <row r="184" spans="1:4" ht="16.5" thickBot="1">
      <c r="A184" s="230" t="s">
        <v>1129</v>
      </c>
      <c r="B184" s="223" t="s">
        <v>1173</v>
      </c>
      <c r="C184" s="153">
        <f>SUM(C178:C182)</f>
        <v>23407801</v>
      </c>
      <c r="D184" s="153">
        <f>SUM(D178:D182)</f>
        <v>20782199</v>
      </c>
    </row>
    <row r="185" spans="1:4" ht="16.5" thickTop="1">
      <c r="A185" s="155" t="s">
        <v>1202</v>
      </c>
      <c r="B185" s="50"/>
      <c r="C185" s="22"/>
      <c r="D185" s="22"/>
    </row>
    <row r="186" spans="1:4" ht="15">
      <c r="A186" s="28" t="s">
        <v>1203</v>
      </c>
      <c r="B186" s="50"/>
      <c r="C186" s="22"/>
      <c r="D186" s="22"/>
    </row>
    <row r="187" spans="1:4" ht="15">
      <c r="A187" s="28" t="s">
        <v>1204</v>
      </c>
      <c r="B187" s="50"/>
      <c r="C187" s="25">
        <f>+B524</f>
        <v>27084988</v>
      </c>
      <c r="D187" s="22">
        <v>25715458</v>
      </c>
    </row>
    <row r="188" spans="1:4" ht="15">
      <c r="A188" s="28" t="s">
        <v>1205</v>
      </c>
      <c r="B188" s="50"/>
      <c r="C188" s="22">
        <f>+C524</f>
        <v>7616554</v>
      </c>
      <c r="D188" s="22">
        <v>4556880</v>
      </c>
    </row>
    <row r="189" spans="1:4" ht="15">
      <c r="A189" s="28"/>
      <c r="B189" s="50"/>
      <c r="C189" s="22"/>
      <c r="D189" s="22"/>
    </row>
    <row r="190" spans="1:4" ht="16.5" thickBot="1">
      <c r="A190" s="230" t="s">
        <v>1129</v>
      </c>
      <c r="B190" s="223" t="s">
        <v>1173</v>
      </c>
      <c r="C190" s="89">
        <f>SUM(C187:C188)</f>
        <v>34701542</v>
      </c>
      <c r="D190" s="153">
        <f>SUM(D187:D188)</f>
        <v>30272338</v>
      </c>
    </row>
    <row r="191" spans="1:5" ht="16.5" thickTop="1">
      <c r="A191" s="155">
        <f>+PROPER(E191)</f>
      </c>
      <c r="B191" s="50"/>
      <c r="C191" s="22"/>
      <c r="D191" s="22"/>
      <c r="E191" s="154"/>
    </row>
    <row r="192" spans="1:4" ht="15">
      <c r="A192" s="28" t="s">
        <v>1206</v>
      </c>
      <c r="B192" s="50"/>
      <c r="C192" s="22">
        <f>827693-2</f>
        <v>827691</v>
      </c>
      <c r="D192" s="37">
        <v>519898</v>
      </c>
    </row>
    <row r="193" spans="1:4" ht="15">
      <c r="A193" s="28" t="s">
        <v>74</v>
      </c>
      <c r="B193" s="50"/>
      <c r="C193" s="22">
        <v>15847802</v>
      </c>
      <c r="D193" s="37">
        <v>14494697</v>
      </c>
    </row>
    <row r="194" spans="1:4" ht="15">
      <c r="A194" s="28" t="s">
        <v>75</v>
      </c>
      <c r="B194" s="50"/>
      <c r="C194" s="22">
        <v>690959</v>
      </c>
      <c r="D194" s="37">
        <v>689862</v>
      </c>
    </row>
    <row r="195" spans="1:4" ht="15">
      <c r="A195" s="28"/>
      <c r="B195" s="50"/>
      <c r="D195" s="22"/>
    </row>
    <row r="196" spans="1:4" ht="16.5" thickBot="1">
      <c r="A196" s="230" t="s">
        <v>1129</v>
      </c>
      <c r="B196" s="223" t="s">
        <v>1173</v>
      </c>
      <c r="C196" s="153">
        <f>SUM(C192:C194)</f>
        <v>17366452</v>
      </c>
      <c r="D196" s="153">
        <f>SUM(D192:D194)</f>
        <v>15704457</v>
      </c>
    </row>
    <row r="197" spans="1:4" ht="16.5" hidden="1" thickTop="1">
      <c r="A197" s="155"/>
      <c r="B197" s="50"/>
      <c r="C197" s="22"/>
      <c r="D197" s="22"/>
    </row>
    <row r="198" spans="1:8" ht="15" hidden="1">
      <c r="A198" s="28"/>
      <c r="B198" s="50"/>
      <c r="D198" s="22"/>
      <c r="F198" s="50"/>
      <c r="H198" s="22">
        <f>1501+348144</f>
        <v>349645</v>
      </c>
    </row>
    <row r="199" spans="1:8" ht="15" hidden="1">
      <c r="A199" s="28"/>
      <c r="B199" s="50"/>
      <c r="D199" s="22"/>
      <c r="F199" s="50"/>
      <c r="H199" s="22">
        <v>194432</v>
      </c>
    </row>
    <row r="200" spans="1:8" ht="15" hidden="1">
      <c r="A200" s="28"/>
      <c r="B200" s="50"/>
      <c r="D200" s="22"/>
      <c r="F200" s="50"/>
      <c r="H200" s="22">
        <v>449012</v>
      </c>
    </row>
    <row r="201" spans="1:4" ht="15" hidden="1">
      <c r="A201" s="28"/>
      <c r="B201" s="50"/>
      <c r="D201" s="22"/>
    </row>
    <row r="202" spans="1:4" ht="15.75" hidden="1">
      <c r="A202" s="45"/>
      <c r="B202" s="162"/>
      <c r="C202" s="166"/>
      <c r="D202" s="166"/>
    </row>
    <row r="203" spans="1:4" ht="15.75" thickTop="1">
      <c r="A203" s="45"/>
      <c r="B203" s="50"/>
      <c r="C203" s="29"/>
      <c r="D203" s="29"/>
    </row>
    <row r="204" spans="1:4" ht="15.75">
      <c r="A204" s="209" t="s">
        <v>370</v>
      </c>
      <c r="B204" s="48"/>
      <c r="C204" s="28"/>
      <c r="D204" s="22"/>
    </row>
    <row r="205" spans="1:4" ht="15">
      <c r="A205" s="28" t="s">
        <v>1208</v>
      </c>
      <c r="B205" s="50"/>
      <c r="C205" s="22"/>
      <c r="D205" s="22"/>
    </row>
    <row r="206" spans="1:4" ht="15">
      <c r="A206" s="28"/>
      <c r="B206" s="50"/>
      <c r="C206" s="22"/>
      <c r="D206" s="22"/>
    </row>
    <row r="207" spans="1:4" ht="15">
      <c r="A207" s="28" t="s">
        <v>77</v>
      </c>
      <c r="B207" s="50"/>
      <c r="C207" s="22">
        <f>+D442</f>
        <v>15543678</v>
      </c>
      <c r="D207" s="22">
        <v>5292855</v>
      </c>
    </row>
    <row r="208" spans="1:4" ht="15">
      <c r="A208" s="28" t="s">
        <v>312</v>
      </c>
      <c r="B208" s="50"/>
      <c r="C208" s="22">
        <f>+D454</f>
        <v>2869819</v>
      </c>
      <c r="D208" s="22">
        <v>2832774</v>
      </c>
    </row>
    <row r="209" spans="1:4" ht="15">
      <c r="A209" s="28" t="s">
        <v>620</v>
      </c>
      <c r="B209" s="50"/>
      <c r="C209" s="22">
        <f>+D706</f>
        <v>4985515</v>
      </c>
      <c r="D209" s="22">
        <v>0</v>
      </c>
    </row>
    <row r="210" spans="2:4" ht="15">
      <c r="B210" s="50"/>
      <c r="C210" s="22"/>
      <c r="D210" s="22"/>
    </row>
    <row r="211" spans="1:4" ht="16.5" thickBot="1">
      <c r="A211" s="225" t="s">
        <v>1173</v>
      </c>
      <c r="B211" s="223"/>
      <c r="C211" s="153">
        <f>SUM(C207:C210)</f>
        <v>23399012</v>
      </c>
      <c r="D211" s="153">
        <f>SUM(D207:D208)</f>
        <v>8125629</v>
      </c>
    </row>
    <row r="212" ht="15.75" thickTop="1">
      <c r="A212" s="48"/>
    </row>
    <row r="213" spans="1:4" ht="15.75">
      <c r="A213" s="267" t="s">
        <v>1209</v>
      </c>
      <c r="B213" s="421" t="s">
        <v>113</v>
      </c>
      <c r="C213" s="421"/>
      <c r="D213" s="421"/>
    </row>
    <row r="214" spans="1:4" ht="31.5">
      <c r="A214" s="268" t="s">
        <v>1188</v>
      </c>
      <c r="B214" s="269"/>
      <c r="C214" s="91" t="s">
        <v>474</v>
      </c>
      <c r="D214" s="91" t="s">
        <v>379</v>
      </c>
    </row>
    <row r="215" spans="1:4" ht="15.75">
      <c r="A215" s="167" t="s">
        <v>1210</v>
      </c>
      <c r="B215" s="54"/>
      <c r="C215" s="29"/>
      <c r="D215" s="29"/>
    </row>
    <row r="216" spans="1:4" ht="15">
      <c r="A216" s="28" t="s">
        <v>1211</v>
      </c>
      <c r="B216" s="50"/>
      <c r="C216" s="22">
        <f>+D590</f>
        <v>15893175</v>
      </c>
      <c r="D216" s="22">
        <v>9548819</v>
      </c>
    </row>
    <row r="217" spans="1:4" ht="15">
      <c r="A217" s="28" t="s">
        <v>1212</v>
      </c>
      <c r="B217" s="50"/>
      <c r="C217" s="22">
        <f>+D641</f>
        <v>2741400</v>
      </c>
      <c r="D217" s="22">
        <v>2120785</v>
      </c>
    </row>
    <row r="218" spans="1:4" ht="15">
      <c r="A218" s="28" t="s">
        <v>616</v>
      </c>
      <c r="B218" s="50"/>
      <c r="C218" s="22">
        <f>+D723</f>
        <v>2162765</v>
      </c>
      <c r="D218" s="22">
        <v>0</v>
      </c>
    </row>
    <row r="219" spans="1:4" ht="15">
      <c r="A219" s="28" t="s">
        <v>619</v>
      </c>
      <c r="B219" s="50"/>
      <c r="C219" s="22">
        <f>+D730</f>
        <v>1750000</v>
      </c>
      <c r="D219" s="22">
        <v>0</v>
      </c>
    </row>
    <row r="220" spans="1:4" ht="15">
      <c r="A220" s="28" t="s">
        <v>79</v>
      </c>
      <c r="B220" s="50"/>
      <c r="C220" s="22">
        <f>+D693</f>
        <v>42827</v>
      </c>
      <c r="D220" s="22">
        <v>53459</v>
      </c>
    </row>
    <row r="221" spans="1:4" ht="15">
      <c r="A221" s="28" t="s">
        <v>1214</v>
      </c>
      <c r="B221" s="50"/>
      <c r="C221" s="22">
        <v>691029</v>
      </c>
      <c r="D221" s="22">
        <v>689872</v>
      </c>
    </row>
    <row r="222" spans="1:2" ht="15" hidden="1">
      <c r="A222" s="83" t="s">
        <v>1213</v>
      </c>
      <c r="B222" s="50"/>
    </row>
    <row r="223" spans="1:4" ht="15">
      <c r="A223" s="28"/>
      <c r="B223" s="50"/>
      <c r="C223" s="22"/>
      <c r="D223" s="22"/>
    </row>
    <row r="224" spans="1:4" ht="16.5" thickBot="1">
      <c r="A224" s="182" t="s">
        <v>1173</v>
      </c>
      <c r="B224" s="224"/>
      <c r="C224" s="153">
        <f>SUM(C216:C223)</f>
        <v>23281196</v>
      </c>
      <c r="D224" s="153">
        <f>SUM(D216:D221)</f>
        <v>12412935</v>
      </c>
    </row>
    <row r="225" spans="1:4" ht="16.5" thickTop="1">
      <c r="A225" s="155" t="s">
        <v>80</v>
      </c>
      <c r="B225" s="50"/>
      <c r="C225" s="22"/>
      <c r="D225" s="22"/>
    </row>
    <row r="226" spans="1:4" ht="15">
      <c r="A226" s="28" t="s">
        <v>147</v>
      </c>
      <c r="B226" s="50"/>
      <c r="C226" s="22">
        <v>4000</v>
      </c>
      <c r="D226" s="22">
        <v>4000</v>
      </c>
    </row>
    <row r="227" spans="1:4" ht="15">
      <c r="A227" s="28" t="s">
        <v>303</v>
      </c>
      <c r="B227" s="50"/>
      <c r="C227" s="22">
        <f>C664</f>
        <v>-713025</v>
      </c>
      <c r="D227" s="22">
        <v>-501709</v>
      </c>
    </row>
    <row r="228" spans="1:4" ht="15">
      <c r="A228" s="28" t="s">
        <v>1213</v>
      </c>
      <c r="B228" s="50"/>
      <c r="C228" s="22">
        <f>+D652</f>
        <v>1435708</v>
      </c>
      <c r="D228" s="22">
        <v>1446266</v>
      </c>
    </row>
    <row r="229" spans="1:4" ht="15.75">
      <c r="A229" s="182" t="s">
        <v>1173</v>
      </c>
      <c r="B229" s="228"/>
      <c r="C229" s="67">
        <f>SUM(C226:C228)</f>
        <v>726683</v>
      </c>
      <c r="D229" s="229">
        <f>SUM(D226:D228)</f>
        <v>948557</v>
      </c>
    </row>
    <row r="230" spans="1:4" ht="15">
      <c r="A230" s="45"/>
      <c r="B230" s="50"/>
      <c r="C230" s="22"/>
      <c r="D230" s="22"/>
    </row>
    <row r="231" spans="1:4" ht="16.5" thickBot="1">
      <c r="A231" s="182" t="s">
        <v>1215</v>
      </c>
      <c r="B231" s="227"/>
      <c r="C231" s="153">
        <f>+C224+C229</f>
        <v>24007879</v>
      </c>
      <c r="D231" s="153">
        <f>+D224+D229</f>
        <v>13361492</v>
      </c>
    </row>
    <row r="232" spans="1:2" ht="15.75" thickTop="1">
      <c r="A232" s="48"/>
      <c r="B232" s="31"/>
    </row>
    <row r="233" spans="1:2" ht="15">
      <c r="A233" s="48"/>
      <c r="B233" s="31"/>
    </row>
    <row r="234" ht="15.75">
      <c r="A234" s="154" t="s">
        <v>373</v>
      </c>
    </row>
    <row r="235" spans="1:4" ht="15.75">
      <c r="A235" s="154" t="s">
        <v>374</v>
      </c>
      <c r="C235" s="396" t="s">
        <v>1216</v>
      </c>
      <c r="D235" s="396"/>
    </row>
    <row r="236" spans="1:4" ht="31.5">
      <c r="A236" s="168" t="s">
        <v>1188</v>
      </c>
      <c r="B236" s="169"/>
      <c r="C236" s="91" t="s">
        <v>474</v>
      </c>
      <c r="D236" s="91" t="s">
        <v>379</v>
      </c>
    </row>
    <row r="237" spans="1:4" ht="15">
      <c r="A237" s="28"/>
      <c r="B237" s="50"/>
      <c r="C237" s="22"/>
      <c r="D237" s="22"/>
    </row>
    <row r="238" spans="1:4" ht="15">
      <c r="A238" s="28" t="s">
        <v>78</v>
      </c>
      <c r="B238" s="50"/>
      <c r="C238" s="22">
        <f>+C355</f>
        <v>76140</v>
      </c>
      <c r="D238" s="22">
        <f>+D355</f>
        <v>163024</v>
      </c>
    </row>
    <row r="239" spans="1:4" ht="15">
      <c r="A239" s="65" t="s">
        <v>645</v>
      </c>
      <c r="B239" s="50"/>
      <c r="C239" s="22">
        <v>53768</v>
      </c>
      <c r="D239" s="22">
        <v>0</v>
      </c>
    </row>
    <row r="240" spans="1:4" ht="15">
      <c r="A240" s="28" t="s">
        <v>522</v>
      </c>
      <c r="B240" s="50"/>
      <c r="C240" s="22">
        <v>8000000</v>
      </c>
      <c r="D240" s="22">
        <v>0</v>
      </c>
    </row>
    <row r="241" spans="1:4" ht="16.5" thickBot="1">
      <c r="A241" s="220"/>
      <c r="B241" s="223" t="s">
        <v>1173</v>
      </c>
      <c r="C241" s="153">
        <f>SUM(C238:C240)</f>
        <v>8129908</v>
      </c>
      <c r="D241" s="153">
        <f>SUM(D238:D240)</f>
        <v>163024</v>
      </c>
    </row>
    <row r="242" ht="15.75" thickTop="1"/>
    <row r="243" spans="1:4" ht="15.75">
      <c r="A243" s="154" t="s">
        <v>1217</v>
      </c>
      <c r="B243" s="396" t="s">
        <v>1218</v>
      </c>
      <c r="C243" s="417"/>
      <c r="D243" s="417"/>
    </row>
    <row r="244" spans="1:4" ht="31.5">
      <c r="A244" s="161" t="s">
        <v>1188</v>
      </c>
      <c r="B244" s="160"/>
      <c r="C244" s="91" t="s">
        <v>474</v>
      </c>
      <c r="D244" s="91" t="s">
        <v>379</v>
      </c>
    </row>
    <row r="245" spans="1:4" ht="15">
      <c r="A245" s="27" t="s">
        <v>203</v>
      </c>
      <c r="B245" s="54"/>
      <c r="C245" s="22">
        <v>15730173</v>
      </c>
      <c r="D245" s="22">
        <v>11180068</v>
      </c>
    </row>
    <row r="246" spans="1:4" ht="15">
      <c r="A246" s="28"/>
      <c r="B246" s="50"/>
      <c r="C246" s="22"/>
      <c r="D246" s="22"/>
    </row>
    <row r="247" spans="1:4" ht="15">
      <c r="A247" s="28"/>
      <c r="B247" s="50"/>
      <c r="C247" s="22">
        <f>+C246+C245</f>
        <v>15730173</v>
      </c>
      <c r="D247" s="22">
        <f>+D246+D245</f>
        <v>11180068</v>
      </c>
    </row>
    <row r="248" spans="1:4" ht="15">
      <c r="A248" s="28"/>
      <c r="B248" s="50"/>
      <c r="C248" s="22"/>
      <c r="D248" s="22"/>
    </row>
    <row r="249" spans="1:4" ht="15">
      <c r="A249" s="28" t="s">
        <v>204</v>
      </c>
      <c r="B249" s="50"/>
      <c r="C249" s="22">
        <f>+D245</f>
        <v>11180068</v>
      </c>
      <c r="D249" s="22">
        <v>6104202</v>
      </c>
    </row>
    <row r="250" spans="1:4" ht="15">
      <c r="A250" s="28"/>
      <c r="B250" s="50"/>
      <c r="C250" s="22"/>
      <c r="D250" s="22"/>
    </row>
    <row r="251" spans="1:4" ht="15">
      <c r="A251" s="28"/>
      <c r="B251" s="50"/>
      <c r="C251" s="22">
        <f>+C249</f>
        <v>11180068</v>
      </c>
      <c r="D251" s="22">
        <f>+D249</f>
        <v>6104202</v>
      </c>
    </row>
    <row r="252" spans="1:4" ht="15">
      <c r="A252" s="28"/>
      <c r="B252" s="50"/>
      <c r="C252" s="22"/>
      <c r="D252" s="22"/>
    </row>
    <row r="253" spans="1:4" ht="16.5" thickBot="1">
      <c r="A253" s="220"/>
      <c r="B253" s="223" t="s">
        <v>1173</v>
      </c>
      <c r="C253" s="153">
        <f>+C247-C249</f>
        <v>4550105</v>
      </c>
      <c r="D253" s="153">
        <f>+D247-D249</f>
        <v>5075866</v>
      </c>
    </row>
    <row r="254" ht="15.75" thickTop="1"/>
    <row r="255" spans="1:4" ht="15.75">
      <c r="A255" s="154" t="s">
        <v>1219</v>
      </c>
      <c r="B255" s="396" t="s">
        <v>1220</v>
      </c>
      <c r="C255" s="396"/>
      <c r="D255" s="396"/>
    </row>
    <row r="256" spans="1:4" ht="31.5">
      <c r="A256" s="161" t="s">
        <v>1188</v>
      </c>
      <c r="B256" s="160"/>
      <c r="C256" s="91" t="s">
        <v>474</v>
      </c>
      <c r="D256" s="91" t="s">
        <v>379</v>
      </c>
    </row>
    <row r="257" spans="1:4" ht="15">
      <c r="A257" s="27" t="s">
        <v>1222</v>
      </c>
      <c r="B257" s="54"/>
      <c r="C257" s="29">
        <f>+D262</f>
        <v>9017131</v>
      </c>
      <c r="D257" s="29">
        <v>5440414</v>
      </c>
    </row>
    <row r="258" spans="1:4" ht="15">
      <c r="A258" s="28"/>
      <c r="B258" s="50"/>
      <c r="C258" s="22"/>
      <c r="D258" s="22"/>
    </row>
    <row r="259" spans="1:4" ht="15">
      <c r="A259" s="28" t="s">
        <v>1223</v>
      </c>
      <c r="B259" s="50"/>
      <c r="C259" s="22">
        <v>90995091</v>
      </c>
      <c r="D259" s="22">
        <v>69377500</v>
      </c>
    </row>
    <row r="260" spans="1:4" ht="15">
      <c r="A260" s="28" t="s">
        <v>148</v>
      </c>
      <c r="B260" s="50"/>
      <c r="C260" s="22">
        <v>998961</v>
      </c>
      <c r="D260" s="22">
        <v>611942</v>
      </c>
    </row>
    <row r="261" spans="1:4" ht="15">
      <c r="A261" s="28"/>
      <c r="B261" s="50"/>
      <c r="C261" s="22"/>
      <c r="D261" s="22"/>
    </row>
    <row r="262" spans="1:4" ht="15">
      <c r="A262" s="28" t="s">
        <v>1224</v>
      </c>
      <c r="B262" s="50"/>
      <c r="C262" s="22">
        <v>6786628</v>
      </c>
      <c r="D262" s="22">
        <v>9017131</v>
      </c>
    </row>
    <row r="263" spans="1:4" ht="15.75">
      <c r="A263" s="28"/>
      <c r="B263" s="50"/>
      <c r="C263" s="22"/>
      <c r="D263" s="140"/>
    </row>
    <row r="264" spans="1:4" ht="16.5" thickBot="1">
      <c r="A264" s="220"/>
      <c r="B264" s="223" t="s">
        <v>1173</v>
      </c>
      <c r="C264" s="153">
        <f>+C257+C259+C260-C262</f>
        <v>94224555</v>
      </c>
      <c r="D264" s="153">
        <f>+D257+D259+D260-D262</f>
        <v>66412725</v>
      </c>
    </row>
    <row r="265" ht="15.75" thickTop="1"/>
    <row r="266" spans="1:4" ht="15.75">
      <c r="A266" s="154" t="s">
        <v>1221</v>
      </c>
      <c r="B266" s="408" t="s">
        <v>118</v>
      </c>
      <c r="C266" s="408"/>
      <c r="D266" s="408"/>
    </row>
    <row r="267" spans="1:4" ht="31.5">
      <c r="A267" s="161" t="s">
        <v>1188</v>
      </c>
      <c r="B267" s="170"/>
      <c r="C267" s="91" t="s">
        <v>474</v>
      </c>
      <c r="D267" s="91" t="s">
        <v>379</v>
      </c>
    </row>
    <row r="268" spans="1:4" ht="15">
      <c r="A268" s="27"/>
      <c r="B268" s="54"/>
      <c r="C268" s="29"/>
      <c r="D268" s="29"/>
    </row>
    <row r="269" spans="1:4" ht="15">
      <c r="A269" s="28" t="s">
        <v>1226</v>
      </c>
      <c r="B269" s="50"/>
      <c r="C269" s="22"/>
      <c r="D269" s="22"/>
    </row>
    <row r="270" spans="1:4" ht="15">
      <c r="A270" s="28" t="s">
        <v>1227</v>
      </c>
      <c r="B270" s="50"/>
      <c r="C270" s="22">
        <f>D272</f>
        <v>519358</v>
      </c>
      <c r="D270" s="22">
        <v>391541</v>
      </c>
    </row>
    <row r="271" spans="1:4" ht="15">
      <c r="A271" s="28" t="s">
        <v>1228</v>
      </c>
      <c r="B271" s="50"/>
      <c r="C271" s="22">
        <f>3379032-50000</f>
        <v>3329032</v>
      </c>
      <c r="D271" s="22">
        <v>2324597</v>
      </c>
    </row>
    <row r="272" spans="1:4" ht="15">
      <c r="A272" s="28" t="s">
        <v>1229</v>
      </c>
      <c r="B272" s="50"/>
      <c r="C272" s="22">
        <v>796714</v>
      </c>
      <c r="D272" s="22">
        <v>519358</v>
      </c>
    </row>
    <row r="273" spans="1:4" ht="15">
      <c r="A273" s="28"/>
      <c r="B273" s="50"/>
      <c r="C273" s="22"/>
      <c r="D273" s="22"/>
    </row>
    <row r="274" spans="1:4" ht="16.5" thickBot="1">
      <c r="A274" s="28"/>
      <c r="B274" s="162" t="s">
        <v>1173</v>
      </c>
      <c r="C274" s="153">
        <f>+C270+C271-C272</f>
        <v>3051676</v>
      </c>
      <c r="D274" s="153">
        <f>+D270+D271-D272</f>
        <v>2196780</v>
      </c>
    </row>
    <row r="275" spans="1:4" ht="15.75" thickTop="1">
      <c r="A275" s="28" t="s">
        <v>1230</v>
      </c>
      <c r="B275" s="50"/>
      <c r="C275" s="22"/>
      <c r="D275" s="22"/>
    </row>
    <row r="276" spans="1:4" ht="15">
      <c r="A276" s="28" t="s">
        <v>1233</v>
      </c>
      <c r="B276" s="50"/>
      <c r="C276" s="22">
        <f>7187827+4050</f>
        <v>7191877</v>
      </c>
      <c r="D276" s="22">
        <v>4335175</v>
      </c>
    </row>
    <row r="277" spans="1:4" ht="15">
      <c r="A277" s="28" t="s">
        <v>1236</v>
      </c>
      <c r="B277" s="50"/>
      <c r="C277" s="22">
        <v>261626</v>
      </c>
      <c r="D277" s="22">
        <v>225373</v>
      </c>
    </row>
    <row r="278" spans="1:4" ht="15">
      <c r="A278" s="28" t="s">
        <v>1231</v>
      </c>
      <c r="B278" s="50"/>
      <c r="C278" s="22">
        <f>+C364</f>
        <v>74824</v>
      </c>
      <c r="D278" s="22">
        <v>75514</v>
      </c>
    </row>
    <row r="279" spans="1:4" ht="15">
      <c r="A279" s="28" t="s">
        <v>1235</v>
      </c>
      <c r="B279" s="50"/>
      <c r="C279" s="22">
        <f>1594676+87458+2346679+45311</f>
        <v>4074124</v>
      </c>
      <c r="D279" s="22">
        <v>2408285</v>
      </c>
    </row>
    <row r="280" spans="1:4" ht="15">
      <c r="A280" s="28" t="s">
        <v>205</v>
      </c>
      <c r="B280" s="50"/>
      <c r="C280" s="22">
        <f>+C373</f>
        <v>11724</v>
      </c>
      <c r="D280" s="22">
        <v>90635</v>
      </c>
    </row>
    <row r="281" spans="1:4" ht="15">
      <c r="A281" s="28" t="s">
        <v>1232</v>
      </c>
      <c r="B281" s="50"/>
      <c r="C281" s="22">
        <v>856515</v>
      </c>
      <c r="D281" s="22">
        <v>457510</v>
      </c>
    </row>
    <row r="282" spans="1:4" ht="15">
      <c r="A282" s="28" t="s">
        <v>1234</v>
      </c>
      <c r="B282" s="50"/>
      <c r="C282" s="22">
        <v>71994</v>
      </c>
      <c r="D282" s="22">
        <v>95721</v>
      </c>
    </row>
    <row r="283" spans="1:4" ht="15">
      <c r="A283" s="28"/>
      <c r="B283" s="50"/>
      <c r="C283" s="22"/>
      <c r="D283" s="22"/>
    </row>
    <row r="284" spans="1:4" ht="15.75">
      <c r="A284" s="220"/>
      <c r="B284" s="223" t="s">
        <v>1173</v>
      </c>
      <c r="C284" s="166">
        <f>SUM(C276:C283)</f>
        <v>12542684</v>
      </c>
      <c r="D284" s="166">
        <f>SUM(D276:D282)</f>
        <v>7688213</v>
      </c>
    </row>
    <row r="285" spans="1:4" ht="15">
      <c r="A285" s="28"/>
      <c r="B285" s="50"/>
      <c r="C285" s="29"/>
      <c r="D285" s="29"/>
    </row>
    <row r="286" spans="1:4" ht="16.5" thickBot="1">
      <c r="A286" s="418" t="s">
        <v>1215</v>
      </c>
      <c r="B286" s="419"/>
      <c r="C286" s="153">
        <f>+C274+C284</f>
        <v>15594360</v>
      </c>
      <c r="D286" s="153">
        <f>+D274+D284</f>
        <v>9884993</v>
      </c>
    </row>
    <row r="287" spans="1:3" ht="16.5" thickTop="1">
      <c r="A287" s="48"/>
      <c r="B287" s="48"/>
      <c r="C287" s="154"/>
    </row>
    <row r="288" spans="1:2" ht="15">
      <c r="A288" s="48"/>
      <c r="B288" s="48"/>
    </row>
    <row r="289" spans="1:2" ht="15.75">
      <c r="A289" s="154" t="s">
        <v>1185</v>
      </c>
      <c r="B289" s="23"/>
    </row>
    <row r="290" spans="1:4" ht="15.75">
      <c r="A290" s="154" t="s">
        <v>1225</v>
      </c>
      <c r="B290" s="396" t="s">
        <v>1237</v>
      </c>
      <c r="C290" s="396"/>
      <c r="D290" s="396"/>
    </row>
    <row r="291" spans="1:4" ht="31.5">
      <c r="A291" s="161" t="s">
        <v>1188</v>
      </c>
      <c r="B291" s="160"/>
      <c r="C291" s="91" t="s">
        <v>474</v>
      </c>
      <c r="D291" s="91" t="s">
        <v>379</v>
      </c>
    </row>
    <row r="292" spans="1:4" ht="15">
      <c r="A292" s="27"/>
      <c r="B292" s="54"/>
      <c r="C292" s="29"/>
      <c r="D292" s="29"/>
    </row>
    <row r="293" spans="1:4" ht="15">
      <c r="A293" s="28" t="s">
        <v>149</v>
      </c>
      <c r="B293" s="50"/>
      <c r="C293" s="22">
        <v>4920715</v>
      </c>
      <c r="D293" s="22">
        <v>4511296</v>
      </c>
    </row>
    <row r="294" spans="1:4" ht="15">
      <c r="A294" s="28" t="s">
        <v>1239</v>
      </c>
      <c r="B294" s="50"/>
      <c r="C294" s="22">
        <v>142234</v>
      </c>
      <c r="D294" s="22">
        <v>140387</v>
      </c>
    </row>
    <row r="295" spans="1:4" ht="15">
      <c r="A295" s="28" t="s">
        <v>1241</v>
      </c>
      <c r="B295" s="50"/>
      <c r="C295" s="22">
        <v>500000</v>
      </c>
      <c r="D295" s="22">
        <v>350000</v>
      </c>
    </row>
    <row r="296" spans="1:4" ht="15">
      <c r="A296" s="28" t="s">
        <v>1240</v>
      </c>
      <c r="B296" s="50"/>
      <c r="C296" s="22">
        <f>202346+2254</f>
        <v>204600</v>
      </c>
      <c r="D296" s="22">
        <v>181179</v>
      </c>
    </row>
    <row r="297" spans="1:4" ht="15">
      <c r="A297" s="28"/>
      <c r="B297" s="50"/>
      <c r="C297" s="22"/>
      <c r="D297" s="22"/>
    </row>
    <row r="298" spans="1:4" ht="16.5" thickBot="1">
      <c r="A298" s="220"/>
      <c r="B298" s="223" t="s">
        <v>1173</v>
      </c>
      <c r="C298" s="153">
        <f>SUM(C293:C296)</f>
        <v>5767549</v>
      </c>
      <c r="D298" s="153">
        <f>SUM(D293:D296)</f>
        <v>5182862</v>
      </c>
    </row>
    <row r="299" ht="15.75" thickTop="1"/>
    <row r="300" spans="1:4" ht="15.75">
      <c r="A300" s="154" t="s">
        <v>1238</v>
      </c>
      <c r="B300" s="409" t="s">
        <v>117</v>
      </c>
      <c r="C300" s="409"/>
      <c r="D300" s="409"/>
    </row>
    <row r="301" spans="1:4" ht="31.5">
      <c r="A301" s="161" t="s">
        <v>1188</v>
      </c>
      <c r="B301" s="160"/>
      <c r="C301" s="91" t="s">
        <v>474</v>
      </c>
      <c r="D301" s="91" t="s">
        <v>379</v>
      </c>
    </row>
    <row r="302" spans="1:4" ht="15">
      <c r="A302" s="27" t="s">
        <v>1242</v>
      </c>
      <c r="B302" s="54"/>
      <c r="C302" s="244">
        <v>28453</v>
      </c>
      <c r="D302" s="244">
        <v>48185</v>
      </c>
    </row>
    <row r="303" spans="1:4" ht="15">
      <c r="A303" s="28" t="s">
        <v>1243</v>
      </c>
      <c r="B303" s="50"/>
      <c r="C303" s="39">
        <v>121330</v>
      </c>
      <c r="D303" s="39">
        <v>110300</v>
      </c>
    </row>
    <row r="304" spans="1:4" ht="15">
      <c r="A304" s="28" t="s">
        <v>88</v>
      </c>
      <c r="B304" s="50"/>
      <c r="C304" s="245">
        <v>1907827</v>
      </c>
      <c r="D304" s="245">
        <v>782895</v>
      </c>
    </row>
    <row r="305" spans="1:4" ht="15">
      <c r="A305" s="28" t="s">
        <v>1244</v>
      </c>
      <c r="B305" s="50"/>
      <c r="C305" s="39">
        <v>524210</v>
      </c>
      <c r="D305" s="39">
        <v>806831</v>
      </c>
    </row>
    <row r="306" spans="1:4" ht="15">
      <c r="A306" s="28" t="s">
        <v>462</v>
      </c>
      <c r="B306" s="50"/>
      <c r="C306" s="39">
        <v>0</v>
      </c>
      <c r="D306" s="39">
        <v>15000</v>
      </c>
    </row>
    <row r="307" spans="1:4" ht="15">
      <c r="A307" s="28" t="s">
        <v>408</v>
      </c>
      <c r="B307" s="50"/>
      <c r="C307" s="39">
        <v>5000</v>
      </c>
      <c r="D307" s="39">
        <v>5551</v>
      </c>
    </row>
    <row r="308" spans="1:4" ht="15">
      <c r="A308" s="28" t="s">
        <v>1247</v>
      </c>
      <c r="B308" s="50"/>
      <c r="C308" s="39">
        <v>175230</v>
      </c>
      <c r="D308" s="39">
        <v>198736</v>
      </c>
    </row>
    <row r="309" spans="1:4" ht="15">
      <c r="A309" s="28" t="s">
        <v>85</v>
      </c>
      <c r="B309" s="50"/>
      <c r="C309" s="39">
        <f>30635+200636-49636</f>
        <v>181635</v>
      </c>
      <c r="D309" s="39">
        <f>442716-50331</f>
        <v>392385</v>
      </c>
    </row>
    <row r="310" spans="1:6" ht="15">
      <c r="A310" s="28" t="s">
        <v>1248</v>
      </c>
      <c r="B310" s="50"/>
      <c r="C310" s="245">
        <v>134325</v>
      </c>
      <c r="D310" s="245" t="s">
        <v>403</v>
      </c>
      <c r="F310" s="22"/>
    </row>
    <row r="311" spans="1:4" ht="15">
      <c r="A311" s="28" t="s">
        <v>1253</v>
      </c>
      <c r="B311" s="50"/>
      <c r="C311" s="245">
        <v>147591</v>
      </c>
      <c r="D311" s="245">
        <v>126843</v>
      </c>
    </row>
    <row r="312" spans="1:4" ht="15">
      <c r="A312" s="55" t="s">
        <v>114</v>
      </c>
      <c r="B312" s="51"/>
      <c r="C312" s="39">
        <f>+C396</f>
        <v>740039</v>
      </c>
      <c r="D312" s="39">
        <v>277379</v>
      </c>
    </row>
    <row r="313" spans="1:4" ht="15">
      <c r="A313" s="55" t="s">
        <v>115</v>
      </c>
      <c r="B313" s="51"/>
      <c r="C313" s="39">
        <f>+C403</f>
        <v>144710</v>
      </c>
      <c r="D313" s="39">
        <v>230497</v>
      </c>
    </row>
    <row r="314" spans="1:4" ht="15">
      <c r="A314" s="55" t="s">
        <v>116</v>
      </c>
      <c r="B314" s="51"/>
      <c r="C314" s="39">
        <f>+C410</f>
        <v>76678</v>
      </c>
      <c r="D314" s="39">
        <v>140267</v>
      </c>
    </row>
    <row r="315" spans="1:4" ht="15">
      <c r="A315" s="55"/>
      <c r="B315" s="51"/>
      <c r="C315" s="22"/>
      <c r="D315" s="22"/>
    </row>
    <row r="316" spans="1:4" ht="16.5" thickBot="1">
      <c r="A316" s="220"/>
      <c r="B316" s="223" t="s">
        <v>1173</v>
      </c>
      <c r="C316" s="153">
        <f>SUM(C302:C314)</f>
        <v>4187028</v>
      </c>
      <c r="D316" s="153">
        <f>SUM(D302:D314)</f>
        <v>3134869</v>
      </c>
    </row>
    <row r="317" ht="15.75" thickTop="1"/>
    <row r="318" spans="1:4" ht="15.75">
      <c r="A318" s="154" t="s">
        <v>59</v>
      </c>
      <c r="B318" s="396" t="s">
        <v>1256</v>
      </c>
      <c r="C318" s="396"/>
      <c r="D318" s="396"/>
    </row>
    <row r="319" spans="1:4" ht="31.5">
      <c r="A319" s="161" t="s">
        <v>1188</v>
      </c>
      <c r="B319" s="160"/>
      <c r="C319" s="91" t="s">
        <v>474</v>
      </c>
      <c r="D319" s="91" t="s">
        <v>379</v>
      </c>
    </row>
    <row r="320" spans="1:6" ht="15">
      <c r="A320" s="27" t="s">
        <v>202</v>
      </c>
      <c r="B320" s="57"/>
      <c r="C320" s="27">
        <f>6249931-1301501</f>
        <v>4948430</v>
      </c>
      <c r="D320" s="29">
        <v>1537492</v>
      </c>
      <c r="E320" s="27"/>
      <c r="F320" s="37"/>
    </row>
    <row r="321" spans="1:6" ht="15">
      <c r="A321" s="28" t="s">
        <v>1257</v>
      </c>
      <c r="B321" s="50"/>
      <c r="C321" s="22">
        <f>C416</f>
        <v>425277</v>
      </c>
      <c r="D321" s="22">
        <f>D416</f>
        <v>283328</v>
      </c>
      <c r="E321" s="22"/>
      <c r="F321" s="22"/>
    </row>
    <row r="322" spans="1:4" ht="15">
      <c r="A322" s="28" t="s">
        <v>92</v>
      </c>
      <c r="B322" s="50"/>
      <c r="C322" s="22">
        <f>+C424</f>
        <v>36698</v>
      </c>
      <c r="D322" s="22">
        <v>78314</v>
      </c>
    </row>
    <row r="323" spans="1:4" ht="15">
      <c r="A323" s="28" t="s">
        <v>78</v>
      </c>
      <c r="B323" s="50"/>
      <c r="C323" s="22">
        <f>-29425+45000</f>
        <v>15575</v>
      </c>
      <c r="D323" s="22">
        <v>0</v>
      </c>
    </row>
    <row r="324" spans="1:6" ht="15.75">
      <c r="A324" s="220"/>
      <c r="B324" s="223" t="s">
        <v>1173</v>
      </c>
      <c r="C324" s="175">
        <f>SUM(C320:C323)</f>
        <v>5425980</v>
      </c>
      <c r="D324" s="175">
        <f>SUM(D320:D322)</f>
        <v>1899134</v>
      </c>
      <c r="E324" s="23">
        <f>+C324</f>
        <v>5425980</v>
      </c>
      <c r="F324" s="23">
        <v>1301501</v>
      </c>
    </row>
    <row r="325" spans="5:6" ht="15">
      <c r="E325" s="23">
        <f>+E324+F324</f>
        <v>6727481</v>
      </c>
      <c r="F325" s="23">
        <f>+F324-D436</f>
        <v>875071</v>
      </c>
    </row>
    <row r="326" ht="15.75">
      <c r="A326" s="154" t="s">
        <v>1258</v>
      </c>
    </row>
    <row r="327" spans="1:4" ht="15.75">
      <c r="A327" s="149" t="s">
        <v>154</v>
      </c>
      <c r="B327" s="152"/>
      <c r="C327" s="396" t="s">
        <v>1263</v>
      </c>
      <c r="D327" s="396"/>
    </row>
    <row r="328" spans="1:4" ht="31.5">
      <c r="A328" s="161" t="s">
        <v>1188</v>
      </c>
      <c r="B328" s="49"/>
      <c r="C328" s="91" t="s">
        <v>474</v>
      </c>
      <c r="D328" s="91" t="s">
        <v>379</v>
      </c>
    </row>
    <row r="329" spans="1:5" ht="15">
      <c r="A329" s="28" t="s">
        <v>1264</v>
      </c>
      <c r="B329" s="50"/>
      <c r="C329" s="39">
        <v>131646204</v>
      </c>
      <c r="D329" s="39">
        <f>85346501</f>
        <v>85346501</v>
      </c>
      <c r="E329" s="23">
        <f>62963005-C329</f>
        <v>-68683199</v>
      </c>
    </row>
    <row r="330" spans="1:4" ht="15">
      <c r="A330" s="28" t="s">
        <v>329</v>
      </c>
      <c r="B330" s="50"/>
      <c r="C330" s="39">
        <v>0</v>
      </c>
      <c r="D330" s="39">
        <v>65336</v>
      </c>
    </row>
    <row r="331" spans="1:4" ht="15">
      <c r="A331" s="28"/>
      <c r="B331" s="50"/>
      <c r="D331" s="218"/>
    </row>
    <row r="332" spans="1:5" ht="15.75">
      <c r="A332" s="220"/>
      <c r="B332" s="223" t="s">
        <v>1173</v>
      </c>
      <c r="C332" s="175">
        <f>SUM(C329:C330)</f>
        <v>131646204</v>
      </c>
      <c r="D332" s="175">
        <f>SUM(D329:D330)</f>
        <v>85411837</v>
      </c>
      <c r="E332" s="23">
        <f>63893396-57284450</f>
        <v>6608946</v>
      </c>
    </row>
    <row r="333" spans="1:5" ht="15">
      <c r="A333" s="28"/>
      <c r="B333" s="50"/>
      <c r="C333" s="22"/>
      <c r="D333" s="22"/>
      <c r="E333" s="23">
        <f>63893396-58832857</f>
        <v>5060539</v>
      </c>
    </row>
    <row r="334" spans="1:4" ht="15">
      <c r="A334" s="28" t="s">
        <v>322</v>
      </c>
      <c r="B334" s="50"/>
      <c r="C334" s="22">
        <v>12171071</v>
      </c>
      <c r="D334" s="22">
        <v>2026730</v>
      </c>
    </row>
    <row r="335" spans="1:4" ht="15">
      <c r="A335" s="28" t="s">
        <v>330</v>
      </c>
      <c r="B335" s="50"/>
      <c r="C335" s="22">
        <f>30374+912636+1790585-22325</f>
        <v>2711270</v>
      </c>
      <c r="D335" s="22">
        <v>740801</v>
      </c>
    </row>
    <row r="336" spans="1:4" ht="15">
      <c r="A336" s="28" t="s">
        <v>323</v>
      </c>
      <c r="B336" s="50"/>
      <c r="C336" s="22">
        <v>68642</v>
      </c>
      <c r="D336" s="22">
        <v>52864</v>
      </c>
    </row>
    <row r="337" spans="1:4" ht="15">
      <c r="A337" s="28"/>
      <c r="B337" s="50"/>
      <c r="C337" s="22"/>
      <c r="D337" s="22"/>
    </row>
    <row r="338" spans="1:5" ht="16.5" thickBot="1">
      <c r="A338" s="220"/>
      <c r="B338" s="223" t="s">
        <v>1173</v>
      </c>
      <c r="C338" s="165">
        <f>+C332-C334-C335-C336</f>
        <v>116695221</v>
      </c>
      <c r="D338" s="165">
        <f>+D332-D334-D335-D336</f>
        <v>82591442</v>
      </c>
      <c r="E338" s="23" t="e">
        <f>+C338-#REF!</f>
        <v>#REF!</v>
      </c>
    </row>
    <row r="339" spans="3:4" ht="15.75" thickTop="1">
      <c r="C339" s="48"/>
      <c r="D339" s="48"/>
    </row>
    <row r="340" spans="1:4" ht="15.75">
      <c r="A340" s="149" t="s">
        <v>109</v>
      </c>
      <c r="C340" s="416" t="s">
        <v>1265</v>
      </c>
      <c r="D340" s="416"/>
    </row>
    <row r="341" spans="1:4" ht="31.5">
      <c r="A341" s="161" t="s">
        <v>1188</v>
      </c>
      <c r="B341" s="160"/>
      <c r="C341" s="91" t="s">
        <v>474</v>
      </c>
      <c r="D341" s="91" t="s">
        <v>379</v>
      </c>
    </row>
    <row r="342" spans="1:5" ht="15">
      <c r="A342" s="27" t="str">
        <f>+PROPER(E342)</f>
        <v>Jobwork A/C.</v>
      </c>
      <c r="B342" s="54"/>
      <c r="C342" s="29">
        <v>7458591</v>
      </c>
      <c r="D342" s="29">
        <v>4988342</v>
      </c>
      <c r="E342" s="27" t="s">
        <v>1266</v>
      </c>
    </row>
    <row r="343" spans="1:5" ht="15">
      <c r="A343" s="28" t="str">
        <f>+PROPER(E343)</f>
        <v>Mending Charges</v>
      </c>
      <c r="B343" s="50"/>
      <c r="C343" s="245">
        <v>225435</v>
      </c>
      <c r="D343" s="245" t="s">
        <v>403</v>
      </c>
      <c r="E343" s="28" t="s">
        <v>1267</v>
      </c>
    </row>
    <row r="344" spans="1:5" ht="15">
      <c r="A344" s="28" t="str">
        <f>+PROPER(E344)</f>
        <v>Packing Charges</v>
      </c>
      <c r="B344" s="50"/>
      <c r="C344" s="22">
        <v>9343</v>
      </c>
      <c r="D344" s="22">
        <v>35871</v>
      </c>
      <c r="E344" s="28" t="s">
        <v>1268</v>
      </c>
    </row>
    <row r="345" spans="1:5" ht="15">
      <c r="A345" s="28" t="str">
        <f>+PROPER(E345)</f>
        <v>Short Length Devlopment Chg</v>
      </c>
      <c r="B345" s="50"/>
      <c r="C345" s="22">
        <v>0</v>
      </c>
      <c r="D345" s="22">
        <v>53445</v>
      </c>
      <c r="E345" s="28" t="s">
        <v>14</v>
      </c>
    </row>
    <row r="346" spans="1:5" ht="15">
      <c r="A346" s="28" t="str">
        <f>+PROPER(E346)</f>
        <v>Sizing Charges</v>
      </c>
      <c r="B346" s="50"/>
      <c r="C346" s="22">
        <v>54222</v>
      </c>
      <c r="D346" s="22">
        <v>160778</v>
      </c>
      <c r="E346" s="28" t="s">
        <v>1269</v>
      </c>
    </row>
    <row r="347" spans="1:4" ht="15">
      <c r="A347" s="28"/>
      <c r="B347" s="50"/>
      <c r="C347" s="22"/>
      <c r="D347" s="22"/>
    </row>
    <row r="348" spans="1:5" ht="16.5" thickBot="1">
      <c r="A348" s="220"/>
      <c r="B348" s="223" t="s">
        <v>1173</v>
      </c>
      <c r="C348" s="153">
        <f>SUM(C342:C346)</f>
        <v>7747591</v>
      </c>
      <c r="D348" s="153">
        <f>SUM(D342:D346)</f>
        <v>5238436</v>
      </c>
      <c r="E348" s="23">
        <f>C338+C348</f>
        <v>124442812</v>
      </c>
    </row>
    <row r="349" ht="15.75" thickTop="1"/>
    <row r="350" spans="1:4" ht="15.75">
      <c r="A350" s="149" t="s">
        <v>155</v>
      </c>
      <c r="B350" s="152"/>
      <c r="C350" s="396" t="s">
        <v>119</v>
      </c>
      <c r="D350" s="396"/>
    </row>
    <row r="351" spans="1:4" ht="31.5">
      <c r="A351" s="171" t="s">
        <v>1188</v>
      </c>
      <c r="B351" s="64"/>
      <c r="C351" s="91" t="s">
        <v>474</v>
      </c>
      <c r="D351" s="91" t="s">
        <v>379</v>
      </c>
    </row>
    <row r="352" spans="1:4" ht="15">
      <c r="A352" s="27" t="s">
        <v>464</v>
      </c>
      <c r="B352" s="54"/>
      <c r="C352" s="29">
        <v>0</v>
      </c>
      <c r="D352" s="246">
        <v>122059</v>
      </c>
    </row>
    <row r="353" spans="1:4" ht="15">
      <c r="A353" s="65" t="s">
        <v>324</v>
      </c>
      <c r="B353" s="50"/>
      <c r="C353" s="22">
        <v>40965</v>
      </c>
      <c r="D353" s="22">
        <v>40965</v>
      </c>
    </row>
    <row r="354" spans="1:4" ht="15">
      <c r="A354" s="65" t="s">
        <v>644</v>
      </c>
      <c r="B354" s="50"/>
      <c r="C354" s="22">
        <f>+'It Refund'!C16</f>
        <v>35175</v>
      </c>
      <c r="D354" s="22">
        <v>0</v>
      </c>
    </row>
    <row r="355" spans="1:4" ht="16.5" thickBot="1">
      <c r="A355" s="418" t="s">
        <v>1173</v>
      </c>
      <c r="B355" s="419"/>
      <c r="C355" s="153">
        <f>SUM(C352:C354)</f>
        <v>76140</v>
      </c>
      <c r="D355" s="153">
        <f>SUM(D352:D354)</f>
        <v>163024</v>
      </c>
    </row>
    <row r="356" spans="1:2" ht="15.75" thickTop="1">
      <c r="A356" s="48"/>
      <c r="B356" s="48"/>
    </row>
    <row r="357" spans="1:4" ht="15.75">
      <c r="A357" s="149" t="s">
        <v>108</v>
      </c>
      <c r="C357" s="396" t="s">
        <v>1270</v>
      </c>
      <c r="D357" s="396"/>
    </row>
    <row r="358" spans="1:4" ht="31.5">
      <c r="A358" s="161" t="s">
        <v>1188</v>
      </c>
      <c r="B358" s="170"/>
      <c r="C358" s="91" t="s">
        <v>474</v>
      </c>
      <c r="D358" s="91" t="s">
        <v>379</v>
      </c>
    </row>
    <row r="359" spans="1:4" ht="15">
      <c r="A359" s="27" t="s">
        <v>1271</v>
      </c>
      <c r="B359" s="57"/>
      <c r="C359" s="29">
        <f>D362</f>
        <v>15182</v>
      </c>
      <c r="D359" s="29">
        <v>28184</v>
      </c>
    </row>
    <row r="360" spans="1:4" ht="15">
      <c r="A360" s="28" t="s">
        <v>1223</v>
      </c>
      <c r="C360" s="22">
        <v>65192</v>
      </c>
      <c r="D360" s="22">
        <v>62512</v>
      </c>
    </row>
    <row r="361" spans="1:4" ht="15">
      <c r="A361" s="28"/>
      <c r="C361" s="22">
        <f>SUM(C359:C360)</f>
        <v>80374</v>
      </c>
      <c r="D361" s="22">
        <v>90696</v>
      </c>
    </row>
    <row r="362" spans="1:4" ht="15">
      <c r="A362" s="28" t="s">
        <v>1272</v>
      </c>
      <c r="C362" s="22">
        <v>5550</v>
      </c>
      <c r="D362" s="22">
        <v>15182</v>
      </c>
    </row>
    <row r="363" spans="1:3" ht="15">
      <c r="A363" s="28"/>
      <c r="C363" s="22"/>
    </row>
    <row r="364" spans="1:4" ht="16.5" thickBot="1">
      <c r="A364" s="175" t="s">
        <v>1273</v>
      </c>
      <c r="B364" s="224"/>
      <c r="C364" s="153">
        <f>+C361-C362</f>
        <v>74824</v>
      </c>
      <c r="D364" s="153">
        <f>+D361-D362</f>
        <v>75514</v>
      </c>
    </row>
    <row r="365" ht="15.75" thickTop="1"/>
    <row r="366" spans="1:4" ht="15.75">
      <c r="A366" s="149" t="s">
        <v>107</v>
      </c>
      <c r="B366" s="396" t="s">
        <v>1274</v>
      </c>
      <c r="C366" s="396"/>
      <c r="D366" s="396"/>
    </row>
    <row r="367" spans="1:4" ht="31.5">
      <c r="A367" s="161" t="s">
        <v>1188</v>
      </c>
      <c r="B367" s="170"/>
      <c r="C367" s="91" t="s">
        <v>474</v>
      </c>
      <c r="D367" s="91" t="s">
        <v>379</v>
      </c>
    </row>
    <row r="368" spans="1:4" ht="15">
      <c r="A368" s="27" t="s">
        <v>1271</v>
      </c>
      <c r="B368" s="57"/>
      <c r="C368" s="29">
        <f>D371</f>
        <v>50460</v>
      </c>
      <c r="D368" s="58">
        <v>141095</v>
      </c>
    </row>
    <row r="369" spans="1:4" ht="15">
      <c r="A369" s="28" t="s">
        <v>1223</v>
      </c>
      <c r="C369" s="245">
        <v>50000</v>
      </c>
      <c r="D369" s="245" t="s">
        <v>403</v>
      </c>
    </row>
    <row r="370" spans="1:4" ht="15">
      <c r="A370" s="28"/>
      <c r="C370" s="22">
        <f>SUM(C368:C369)</f>
        <v>100460</v>
      </c>
      <c r="D370" s="22">
        <v>141095</v>
      </c>
    </row>
    <row r="371" spans="1:4" ht="15">
      <c r="A371" s="28" t="s">
        <v>1272</v>
      </c>
      <c r="C371" s="22">
        <v>88736</v>
      </c>
      <c r="D371" s="37">
        <v>50460</v>
      </c>
    </row>
    <row r="372" spans="1:4" ht="15">
      <c r="A372" s="28"/>
      <c r="C372" s="22"/>
      <c r="D372" s="37"/>
    </row>
    <row r="373" spans="1:5" ht="15.75">
      <c r="A373" s="175" t="s">
        <v>1275</v>
      </c>
      <c r="B373" s="224" t="s">
        <v>1173</v>
      </c>
      <c r="C373" s="175">
        <f>+C370-C371</f>
        <v>11724</v>
      </c>
      <c r="D373" s="175">
        <f>+D370-D371</f>
        <v>90635</v>
      </c>
      <c r="E373" s="23" t="s">
        <v>1129</v>
      </c>
    </row>
    <row r="375" spans="1:4" ht="15.75">
      <c r="A375" s="154" t="s">
        <v>1258</v>
      </c>
      <c r="C375" s="154"/>
      <c r="D375" s="154"/>
    </row>
    <row r="376" spans="1:4" ht="15.75">
      <c r="A376" s="149" t="s">
        <v>157</v>
      </c>
      <c r="C376" s="396" t="s">
        <v>83</v>
      </c>
      <c r="D376" s="396"/>
    </row>
    <row r="377" spans="1:4" ht="31.5">
      <c r="A377" s="171" t="s">
        <v>1188</v>
      </c>
      <c r="B377" s="172"/>
      <c r="C377" s="91" t="s">
        <v>474</v>
      </c>
      <c r="D377" s="91" t="s">
        <v>379</v>
      </c>
    </row>
    <row r="378" spans="1:4" ht="15">
      <c r="A378" s="27" t="s">
        <v>1245</v>
      </c>
      <c r="B378" s="54"/>
      <c r="C378" s="39">
        <v>700</v>
      </c>
      <c r="D378" s="39">
        <v>16139</v>
      </c>
    </row>
    <row r="379" spans="1:4" ht="15">
      <c r="A379" s="28" t="s">
        <v>84</v>
      </c>
      <c r="B379" s="50"/>
      <c r="C379" s="39">
        <v>24202</v>
      </c>
      <c r="D379" s="39">
        <v>52960</v>
      </c>
    </row>
    <row r="380" spans="1:4" ht="15">
      <c r="A380" s="28" t="s">
        <v>1246</v>
      </c>
      <c r="B380" s="50"/>
      <c r="C380" s="245">
        <v>49636</v>
      </c>
      <c r="D380" s="245">
        <v>50331</v>
      </c>
    </row>
    <row r="381" spans="1:4" ht="15">
      <c r="A381" s="28" t="s">
        <v>409</v>
      </c>
      <c r="B381" s="50"/>
      <c r="C381" s="245">
        <v>0</v>
      </c>
      <c r="D381" s="39">
        <v>8160</v>
      </c>
    </row>
    <row r="382" spans="1:4" ht="15">
      <c r="A382" s="28" t="s">
        <v>150</v>
      </c>
      <c r="B382" s="50"/>
      <c r="C382" s="39">
        <v>1806</v>
      </c>
      <c r="D382" s="39">
        <v>20545</v>
      </c>
    </row>
    <row r="383" spans="1:4" ht="15">
      <c r="A383" s="28" t="s">
        <v>86</v>
      </c>
      <c r="B383" s="50"/>
      <c r="C383" s="245">
        <v>0</v>
      </c>
      <c r="D383" s="245">
        <v>0</v>
      </c>
    </row>
    <row r="384" spans="1:4" s="63" customFormat="1" ht="15">
      <c r="A384" s="28" t="s">
        <v>1249</v>
      </c>
      <c r="B384" s="50"/>
      <c r="C384" s="245">
        <v>60820</v>
      </c>
      <c r="D384" s="39">
        <f>1124+37428</f>
        <v>38552</v>
      </c>
    </row>
    <row r="385" spans="1:4" s="63" customFormat="1" ht="15">
      <c r="A385" s="28" t="s">
        <v>479</v>
      </c>
      <c r="B385" s="277"/>
      <c r="C385" s="245">
        <v>539695</v>
      </c>
      <c r="D385" s="39">
        <v>0</v>
      </c>
    </row>
    <row r="386" spans="1:4" s="63" customFormat="1" ht="15">
      <c r="A386" s="28" t="s">
        <v>480</v>
      </c>
      <c r="B386" s="50"/>
      <c r="C386" s="245">
        <v>2206</v>
      </c>
      <c r="D386" s="39">
        <v>0</v>
      </c>
    </row>
    <row r="387" spans="1:4" s="63" customFormat="1" ht="15">
      <c r="A387" s="28" t="s">
        <v>481</v>
      </c>
      <c r="B387" s="50"/>
      <c r="C387" s="245">
        <v>2941</v>
      </c>
      <c r="D387" s="39">
        <v>0</v>
      </c>
    </row>
    <row r="388" spans="1:4" s="63" customFormat="1" ht="15">
      <c r="A388" s="28" t="s">
        <v>477</v>
      </c>
      <c r="B388" s="50"/>
      <c r="C388" s="245">
        <v>65</v>
      </c>
      <c r="D388" s="39">
        <v>0</v>
      </c>
    </row>
    <row r="389" spans="1:4" ht="17.25" customHeight="1">
      <c r="A389" s="28" t="s">
        <v>1250</v>
      </c>
      <c r="B389" s="50"/>
      <c r="C389" s="245">
        <v>0</v>
      </c>
      <c r="D389" s="39">
        <v>3742</v>
      </c>
    </row>
    <row r="390" spans="1:4" ht="15">
      <c r="A390" s="28" t="s">
        <v>87</v>
      </c>
      <c r="B390" s="50"/>
      <c r="C390" s="39">
        <v>1125</v>
      </c>
      <c r="D390" s="39">
        <v>2450</v>
      </c>
    </row>
    <row r="391" spans="1:4" ht="15">
      <c r="A391" s="28" t="s">
        <v>410</v>
      </c>
      <c r="B391" s="50"/>
      <c r="C391" s="39">
        <v>2400</v>
      </c>
      <c r="D391" s="39">
        <v>2400</v>
      </c>
    </row>
    <row r="392" spans="1:4" s="63" customFormat="1" ht="15">
      <c r="A392" s="28" t="s">
        <v>1254</v>
      </c>
      <c r="B392" s="50"/>
      <c r="C392" s="39">
        <v>47479</v>
      </c>
      <c r="D392" s="39">
        <v>31754</v>
      </c>
    </row>
    <row r="393" spans="1:4" s="63" customFormat="1" ht="15">
      <c r="A393" s="28" t="s">
        <v>478</v>
      </c>
      <c r="B393" s="50"/>
      <c r="C393" s="39">
        <v>6964</v>
      </c>
      <c r="D393" s="39">
        <v>0</v>
      </c>
    </row>
    <row r="394" spans="1:4" s="63" customFormat="1" ht="15">
      <c r="A394" s="28" t="s">
        <v>161</v>
      </c>
      <c r="B394" s="50"/>
      <c r="C394" s="245">
        <v>0</v>
      </c>
      <c r="D394" s="245">
        <f>48987+500+800+61-2</f>
        <v>50346</v>
      </c>
    </row>
    <row r="395" spans="1:4" s="63" customFormat="1" ht="15">
      <c r="A395" s="28"/>
      <c r="B395" s="50"/>
      <c r="C395" s="22"/>
      <c r="D395" s="22"/>
    </row>
    <row r="396" spans="1:4" ht="16.5" thickBot="1">
      <c r="A396" s="220"/>
      <c r="B396" s="223" t="s">
        <v>1173</v>
      </c>
      <c r="C396" s="153">
        <f>SUM(C378:C394)</f>
        <v>740039</v>
      </c>
      <c r="D396" s="153">
        <f>SUM(D378:D394)</f>
        <v>277379</v>
      </c>
    </row>
    <row r="397" ht="15.75" thickTop="1"/>
    <row r="398" spans="1:4" ht="15.75">
      <c r="A398" s="149" t="s">
        <v>105</v>
      </c>
      <c r="C398" s="396" t="s">
        <v>94</v>
      </c>
      <c r="D398" s="396"/>
    </row>
    <row r="399" spans="1:4" ht="31.5">
      <c r="A399" s="171" t="s">
        <v>1188</v>
      </c>
      <c r="B399" s="64"/>
      <c r="C399" s="91" t="s">
        <v>474</v>
      </c>
      <c r="D399" s="91" t="s">
        <v>379</v>
      </c>
    </row>
    <row r="400" spans="1:4" ht="15">
      <c r="A400" s="27" t="s">
        <v>1251</v>
      </c>
      <c r="B400" s="54"/>
      <c r="C400" s="29">
        <v>111851</v>
      </c>
      <c r="D400" s="29">
        <v>220463</v>
      </c>
    </row>
    <row r="401" spans="1:4" ht="15">
      <c r="A401" s="55" t="s">
        <v>89</v>
      </c>
      <c r="B401" s="51"/>
      <c r="C401" s="245">
        <v>32859</v>
      </c>
      <c r="D401" s="22">
        <v>10034</v>
      </c>
    </row>
    <row r="402" spans="1:4" ht="15">
      <c r="A402" s="55"/>
      <c r="B402" s="51"/>
      <c r="C402" s="22"/>
      <c r="D402" s="22"/>
    </row>
    <row r="403" spans="1:4" ht="16.5" thickBot="1">
      <c r="A403" s="220"/>
      <c r="B403" s="223" t="s">
        <v>1173</v>
      </c>
      <c r="C403" s="153">
        <f>SUM(C400:C401)</f>
        <v>144710</v>
      </c>
      <c r="D403" s="153">
        <f>SUM(D400:D401)</f>
        <v>230497</v>
      </c>
    </row>
    <row r="404" ht="15.75" thickTop="1"/>
    <row r="405" spans="1:4" ht="15.75">
      <c r="A405" s="149" t="s">
        <v>103</v>
      </c>
      <c r="C405" s="396" t="s">
        <v>93</v>
      </c>
      <c r="D405" s="396"/>
    </row>
    <row r="406" spans="1:4" ht="31.5">
      <c r="A406" s="171" t="s">
        <v>1188</v>
      </c>
      <c r="B406" s="64"/>
      <c r="C406" s="91" t="s">
        <v>474</v>
      </c>
      <c r="D406" s="91" t="s">
        <v>379</v>
      </c>
    </row>
    <row r="407" spans="1:4" ht="15.75">
      <c r="A407" s="27" t="s">
        <v>1252</v>
      </c>
      <c r="B407" s="173"/>
      <c r="C407" s="246">
        <v>32884</v>
      </c>
      <c r="D407" s="29">
        <v>43345</v>
      </c>
    </row>
    <row r="408" spans="1:4" ht="15">
      <c r="A408" s="28" t="s">
        <v>1255</v>
      </c>
      <c r="B408" s="50"/>
      <c r="C408" s="22">
        <v>43794</v>
      </c>
      <c r="D408" s="22">
        <v>96922</v>
      </c>
    </row>
    <row r="409" spans="1:4" ht="15">
      <c r="A409" s="28"/>
      <c r="B409" s="50"/>
      <c r="C409" s="22"/>
      <c r="D409" s="22"/>
    </row>
    <row r="410" spans="1:4" ht="16.5" thickBot="1">
      <c r="A410" s="220"/>
      <c r="B410" s="223" t="s">
        <v>1173</v>
      </c>
      <c r="C410" s="153">
        <f>SUM(C407:C408)</f>
        <v>76678</v>
      </c>
      <c r="D410" s="153">
        <f>SUM(D407:D408)</f>
        <v>140267</v>
      </c>
    </row>
    <row r="411" ht="15.75" thickTop="1"/>
    <row r="412" spans="1:4" ht="15.75">
      <c r="A412" s="149" t="s">
        <v>104</v>
      </c>
      <c r="C412" s="396" t="s">
        <v>90</v>
      </c>
      <c r="D412" s="396"/>
    </row>
    <row r="413" spans="1:4" ht="31.5">
      <c r="A413" s="171" t="s">
        <v>1188</v>
      </c>
      <c r="B413" s="64"/>
      <c r="C413" s="91" t="s">
        <v>474</v>
      </c>
      <c r="D413" s="91" t="s">
        <v>379</v>
      </c>
    </row>
    <row r="414" spans="1:4" ht="15">
      <c r="A414" s="28" t="s">
        <v>91</v>
      </c>
      <c r="B414" s="50"/>
      <c r="C414" s="246">
        <v>425277</v>
      </c>
      <c r="D414" s="22">
        <v>283328</v>
      </c>
    </row>
    <row r="415" spans="1:4" ht="15">
      <c r="A415" s="28"/>
      <c r="B415" s="50"/>
      <c r="C415" s="22"/>
      <c r="D415" s="22"/>
    </row>
    <row r="416" spans="1:4" ht="16.5" thickBot="1">
      <c r="A416" s="220"/>
      <c r="B416" s="223" t="s">
        <v>1173</v>
      </c>
      <c r="C416" s="153">
        <f>SUM(C414:C414)</f>
        <v>425277</v>
      </c>
      <c r="D416" s="153">
        <f>SUM(D414:D414)</f>
        <v>283328</v>
      </c>
    </row>
    <row r="417" ht="15.75" thickTop="1"/>
    <row r="418" spans="1:4" ht="15.75">
      <c r="A418" s="159" t="s">
        <v>102</v>
      </c>
      <c r="C418" s="396" t="s">
        <v>95</v>
      </c>
      <c r="D418" s="396"/>
    </row>
    <row r="419" spans="1:4" ht="31.5">
      <c r="A419" s="174" t="s">
        <v>1188</v>
      </c>
      <c r="B419" s="66"/>
      <c r="C419" s="91" t="s">
        <v>474</v>
      </c>
      <c r="D419" s="91" t="s">
        <v>379</v>
      </c>
    </row>
    <row r="420" spans="1:4" ht="15">
      <c r="A420" s="28" t="s">
        <v>15</v>
      </c>
      <c r="B420" s="50"/>
      <c r="C420" s="22">
        <v>34355</v>
      </c>
      <c r="D420" s="22">
        <v>63557</v>
      </c>
    </row>
    <row r="421" spans="1:4" ht="15">
      <c r="A421" s="28" t="s">
        <v>16</v>
      </c>
      <c r="B421" s="50"/>
      <c r="C421" s="22">
        <v>2166</v>
      </c>
      <c r="D421" s="22">
        <v>14757</v>
      </c>
    </row>
    <row r="422" spans="1:4" ht="15">
      <c r="A422" s="28" t="s">
        <v>482</v>
      </c>
      <c r="B422" s="50"/>
      <c r="C422" s="22">
        <v>177</v>
      </c>
      <c r="D422" s="22">
        <v>0</v>
      </c>
    </row>
    <row r="423" spans="1:4" ht="15">
      <c r="A423" s="28"/>
      <c r="B423" s="50"/>
      <c r="C423" s="22"/>
      <c r="D423" s="22"/>
    </row>
    <row r="424" spans="1:4" ht="16.5" thickBot="1">
      <c r="A424" s="220"/>
      <c r="B424" s="223" t="s">
        <v>1173</v>
      </c>
      <c r="C424" s="153">
        <f>SUM(C420:C422)</f>
        <v>36698</v>
      </c>
      <c r="D424" s="153">
        <f>SUM(D420:D422)</f>
        <v>78314</v>
      </c>
    </row>
    <row r="425" spans="2:3" ht="15.75" thickTop="1">
      <c r="B425" s="23"/>
      <c r="C425" s="30"/>
    </row>
    <row r="426" spans="1:4" ht="15.75">
      <c r="A426" s="404" t="s">
        <v>368</v>
      </c>
      <c r="B426" s="404"/>
      <c r="C426" s="404"/>
      <c r="D426" s="404"/>
    </row>
    <row r="427" spans="1:2" ht="15.75">
      <c r="A427" s="149" t="s">
        <v>63</v>
      </c>
      <c r="B427" s="32"/>
    </row>
    <row r="428" spans="1:4" ht="31.5">
      <c r="A428" s="392" t="s">
        <v>1188</v>
      </c>
      <c r="B428" s="393"/>
      <c r="C428" s="394"/>
      <c r="D428" s="91" t="s">
        <v>475</v>
      </c>
    </row>
    <row r="429" spans="1:5" ht="15">
      <c r="A429" s="27" t="str">
        <f>+PROPER(E429)</f>
        <v>Ambuja Syn.Mills Ltd.</v>
      </c>
      <c r="B429" s="57"/>
      <c r="C429" s="58"/>
      <c r="D429" s="37">
        <v>379004</v>
      </c>
      <c r="E429" s="27" t="s">
        <v>1298</v>
      </c>
    </row>
    <row r="430" spans="1:5" ht="15">
      <c r="A430" s="28" t="str">
        <f>+PROPER(E430)</f>
        <v>Aruna Processors Pvt Ltd</v>
      </c>
      <c r="C430" s="37"/>
      <c r="D430" s="37">
        <v>78735</v>
      </c>
      <c r="E430" s="28" t="s">
        <v>1299</v>
      </c>
    </row>
    <row r="431" spans="1:5" ht="15">
      <c r="A431" s="28" t="str">
        <f>+PROPER(E431)</f>
        <v>Navdeep Trading Co</v>
      </c>
      <c r="C431" s="37"/>
      <c r="D431" s="37">
        <v>170400</v>
      </c>
      <c r="E431" s="28" t="s">
        <v>1300</v>
      </c>
    </row>
    <row r="432" spans="1:5" ht="15">
      <c r="A432" s="28" t="str">
        <f>+PROPER(E432)</f>
        <v>Sanrhea Technical Textiles Ltd</v>
      </c>
      <c r="C432" s="37"/>
      <c r="D432" s="37">
        <v>119845</v>
      </c>
      <c r="E432" s="28" t="s">
        <v>1301</v>
      </c>
    </row>
    <row r="433" spans="1:5" ht="15.75" customHeight="1">
      <c r="A433" s="28" t="str">
        <f>+PROPER(E433)</f>
        <v>Sita Apperals P Ltd</v>
      </c>
      <c r="C433" s="37"/>
      <c r="D433" s="37">
        <v>98392</v>
      </c>
      <c r="E433" s="28" t="s">
        <v>1302</v>
      </c>
    </row>
    <row r="434" spans="1:4" ht="15.75" customHeight="1">
      <c r="A434" s="28" t="s">
        <v>413</v>
      </c>
      <c r="C434" s="37"/>
      <c r="D434" s="37">
        <v>486474</v>
      </c>
    </row>
    <row r="435" spans="1:4" ht="15.75" customHeight="1">
      <c r="A435" s="28" t="s">
        <v>463</v>
      </c>
      <c r="C435" s="37"/>
      <c r="D435" s="247">
        <v>5555454</v>
      </c>
    </row>
    <row r="436" spans="1:5" ht="15.75" customHeight="1">
      <c r="A436" s="28" t="s">
        <v>369</v>
      </c>
      <c r="C436" s="37"/>
      <c r="D436" s="37">
        <v>426430</v>
      </c>
      <c r="E436" s="23">
        <v>0</v>
      </c>
    </row>
    <row r="437" spans="1:4" ht="15.75" customHeight="1">
      <c r="A437" s="28" t="s">
        <v>522</v>
      </c>
      <c r="C437" s="37"/>
      <c r="D437" s="37">
        <v>8000000</v>
      </c>
    </row>
    <row r="438" spans="1:4" ht="15.75" customHeight="1">
      <c r="A438" s="28" t="s">
        <v>76</v>
      </c>
      <c r="C438" s="37"/>
      <c r="D438" s="37">
        <v>108944</v>
      </c>
    </row>
    <row r="439" spans="1:4" ht="15.75" customHeight="1">
      <c r="A439" s="28" t="s">
        <v>519</v>
      </c>
      <c r="C439" s="37"/>
      <c r="D439" s="37">
        <v>20000</v>
      </c>
    </row>
    <row r="440" spans="1:4" ht="15.75" customHeight="1">
      <c r="A440" s="28" t="s">
        <v>520</v>
      </c>
      <c r="C440" s="37"/>
      <c r="D440" s="37">
        <v>100000</v>
      </c>
    </row>
    <row r="441" spans="1:4" ht="15.75" customHeight="1">
      <c r="A441" s="28"/>
      <c r="C441" s="37"/>
      <c r="D441" s="37"/>
    </row>
    <row r="442" spans="1:4" ht="15.75" customHeight="1">
      <c r="A442" s="220"/>
      <c r="B442" s="221"/>
      <c r="C442" s="223" t="s">
        <v>1173</v>
      </c>
      <c r="D442" s="175">
        <f>SUM(D429:D441)</f>
        <v>15543678</v>
      </c>
    </row>
    <row r="443" ht="15.75" customHeight="1">
      <c r="C443" s="30"/>
    </row>
    <row r="444" spans="1:4" ht="15.75">
      <c r="A444" s="149" t="s">
        <v>101</v>
      </c>
      <c r="C444" s="154"/>
      <c r="D444" s="154" t="s">
        <v>1309</v>
      </c>
    </row>
    <row r="445" spans="1:4" ht="31.5">
      <c r="A445" s="392" t="s">
        <v>1188</v>
      </c>
      <c r="B445" s="393"/>
      <c r="C445" s="394"/>
      <c r="D445" s="91" t="s">
        <v>475</v>
      </c>
    </row>
    <row r="446" spans="1:5" ht="15">
      <c r="A446" s="28" t="str">
        <f aca="true" t="shared" si="5" ref="A446:A451">+PROPER(E446)</f>
        <v>Geb Deposit ( Dev.Chg) Refundable</v>
      </c>
      <c r="C446" s="37"/>
      <c r="D446" s="22">
        <v>40500</v>
      </c>
      <c r="E446" s="28" t="s">
        <v>1310</v>
      </c>
    </row>
    <row r="447" spans="1:5" ht="15">
      <c r="A447" s="28" t="str">
        <f t="shared" si="5"/>
        <v>Gujarat Electricity Board.</v>
      </c>
      <c r="C447" s="37"/>
      <c r="D447" s="22">
        <v>682754</v>
      </c>
      <c r="E447" s="28" t="s">
        <v>326</v>
      </c>
    </row>
    <row r="448" spans="1:5" ht="15">
      <c r="A448" s="28" t="str">
        <f t="shared" si="5"/>
        <v>Gujarat State Civil Supply Co</v>
      </c>
      <c r="C448" s="37"/>
      <c r="D448" s="22">
        <v>10000</v>
      </c>
      <c r="E448" s="28" t="s">
        <v>122</v>
      </c>
    </row>
    <row r="449" spans="1:5" ht="15">
      <c r="A449" s="28" t="str">
        <f t="shared" si="5"/>
        <v>N.C.Desai &amp; Co</v>
      </c>
      <c r="C449" s="37"/>
      <c r="D449" s="22">
        <v>25000</v>
      </c>
      <c r="E449" s="28" t="s">
        <v>1311</v>
      </c>
    </row>
    <row r="450" spans="1:5" ht="15">
      <c r="A450" s="28" t="str">
        <f t="shared" si="5"/>
        <v>P.L.O Of D.D.O Ahmedabad</v>
      </c>
      <c r="C450" s="37"/>
      <c r="D450" s="22">
        <v>62451</v>
      </c>
      <c r="E450" s="28" t="s">
        <v>0</v>
      </c>
    </row>
    <row r="451" spans="1:5" ht="15">
      <c r="A451" s="28" t="str">
        <f t="shared" si="5"/>
        <v>Shivam Traders</v>
      </c>
      <c r="C451" s="37"/>
      <c r="D451" s="22">
        <v>2009114</v>
      </c>
      <c r="E451" s="28" t="s">
        <v>1</v>
      </c>
    </row>
    <row r="452" spans="1:5" ht="15">
      <c r="A452" s="28" t="s">
        <v>521</v>
      </c>
      <c r="C452" s="37"/>
      <c r="D452" s="22">
        <v>40000</v>
      </c>
      <c r="E452" s="28" t="s">
        <v>6</v>
      </c>
    </row>
    <row r="453" spans="1:4" ht="15">
      <c r="A453" s="28"/>
      <c r="C453" s="37"/>
      <c r="D453" s="22"/>
    </row>
    <row r="454" spans="1:4" ht="15.75">
      <c r="A454" s="220"/>
      <c r="B454" s="221"/>
      <c r="C454" s="222" t="s">
        <v>1308</v>
      </c>
      <c r="D454" s="175">
        <f>SUM(D446:D452)</f>
        <v>2869819</v>
      </c>
    </row>
    <row r="456" ht="15.75">
      <c r="A456" s="154" t="s">
        <v>1258</v>
      </c>
    </row>
    <row r="457" spans="1:4" ht="15.75">
      <c r="A457" s="149" t="s">
        <v>100</v>
      </c>
      <c r="C457" s="396" t="s">
        <v>106</v>
      </c>
      <c r="D457" s="396"/>
    </row>
    <row r="458" spans="1:4" ht="47.25">
      <c r="A458" s="401" t="s">
        <v>1276</v>
      </c>
      <c r="B458" s="177" t="s">
        <v>1277</v>
      </c>
      <c r="C458" s="177" t="s">
        <v>1278</v>
      </c>
      <c r="D458" s="176" t="s">
        <v>1173</v>
      </c>
    </row>
    <row r="459" spans="1:4" ht="15.75">
      <c r="A459" s="402"/>
      <c r="B459" s="178" t="s">
        <v>120</v>
      </c>
      <c r="C459" s="178" t="s">
        <v>120</v>
      </c>
      <c r="D459" s="178" t="s">
        <v>120</v>
      </c>
    </row>
    <row r="460" spans="1:4" ht="15.75">
      <c r="A460" s="273" t="s">
        <v>488</v>
      </c>
      <c r="B460" s="247">
        <v>430534</v>
      </c>
      <c r="C460" s="247">
        <v>0</v>
      </c>
      <c r="D460" s="60">
        <f aca="true" t="shared" si="6" ref="D460:D522">+B460+C460</f>
        <v>430534</v>
      </c>
    </row>
    <row r="461" spans="1:5" ht="15">
      <c r="A461" s="22" t="str">
        <f>+PROPER(E461)</f>
        <v>Ama Services P Ltd</v>
      </c>
      <c r="B461" s="247">
        <v>0</v>
      </c>
      <c r="C461" s="247">
        <v>215426</v>
      </c>
      <c r="D461" s="60">
        <f t="shared" si="6"/>
        <v>215426</v>
      </c>
      <c r="E461" s="22" t="s">
        <v>123</v>
      </c>
    </row>
    <row r="462" spans="1:5" ht="15">
      <c r="A462" s="22" t="s">
        <v>442</v>
      </c>
      <c r="B462" s="247">
        <v>4232124</v>
      </c>
      <c r="C462" s="60">
        <v>0</v>
      </c>
      <c r="D462" s="60">
        <f t="shared" si="6"/>
        <v>4232124</v>
      </c>
      <c r="E462" s="22"/>
    </row>
    <row r="463" spans="1:5" ht="15">
      <c r="A463" s="22" t="s">
        <v>489</v>
      </c>
      <c r="B463" s="247">
        <v>489972</v>
      </c>
      <c r="C463" s="60">
        <v>0</v>
      </c>
      <c r="D463" s="60">
        <f t="shared" si="6"/>
        <v>489972</v>
      </c>
      <c r="E463" s="22"/>
    </row>
    <row r="464" spans="1:5" ht="15">
      <c r="A464" s="22" t="s">
        <v>491</v>
      </c>
      <c r="B464" s="31">
        <v>0</v>
      </c>
      <c r="C464" s="60">
        <v>279000</v>
      </c>
      <c r="D464" s="60">
        <f t="shared" si="6"/>
        <v>279000</v>
      </c>
      <c r="E464" s="22" t="s">
        <v>51</v>
      </c>
    </row>
    <row r="465" spans="1:5" ht="15">
      <c r="A465" s="22" t="s">
        <v>490</v>
      </c>
      <c r="B465" s="31">
        <v>29912</v>
      </c>
      <c r="C465" s="60">
        <v>0</v>
      </c>
      <c r="D465" s="60">
        <f t="shared" si="6"/>
        <v>29912</v>
      </c>
      <c r="E465" s="22"/>
    </row>
    <row r="466" spans="1:5" ht="15">
      <c r="A466" s="22" t="str">
        <f>+PROPER(E466)</f>
        <v>Amit Traders</v>
      </c>
      <c r="B466" s="247">
        <v>0</v>
      </c>
      <c r="C466" s="247">
        <v>381672</v>
      </c>
      <c r="D466" s="60">
        <f>+B466+C466</f>
        <v>381672</v>
      </c>
      <c r="E466" s="22" t="s">
        <v>1279</v>
      </c>
    </row>
    <row r="467" spans="1:5" ht="15">
      <c r="A467" s="22" t="s">
        <v>443</v>
      </c>
      <c r="B467" s="247">
        <v>0</v>
      </c>
      <c r="C467" s="247">
        <v>153900</v>
      </c>
      <c r="D467" s="60">
        <f t="shared" si="6"/>
        <v>153900</v>
      </c>
      <c r="E467" s="22" t="s">
        <v>52</v>
      </c>
    </row>
    <row r="468" spans="1:5" ht="15">
      <c r="A468" s="22" t="str">
        <f>+PROPER(E468)</f>
        <v>Ankur Fab</v>
      </c>
      <c r="B468" s="247">
        <v>0</v>
      </c>
      <c r="C468" s="60">
        <v>546126</v>
      </c>
      <c r="D468" s="60">
        <f t="shared" si="6"/>
        <v>546126</v>
      </c>
      <c r="E468" s="22" t="s">
        <v>124</v>
      </c>
    </row>
    <row r="469" spans="1:5" ht="15">
      <c r="A469" s="22" t="s">
        <v>444</v>
      </c>
      <c r="B469" s="247">
        <v>0</v>
      </c>
      <c r="C469" s="60">
        <v>68602</v>
      </c>
      <c r="D469" s="60">
        <f t="shared" si="6"/>
        <v>68602</v>
      </c>
      <c r="E469" s="22"/>
    </row>
    <row r="470" spans="1:5" ht="15">
      <c r="A470" s="22" t="s">
        <v>492</v>
      </c>
      <c r="B470" s="247">
        <v>482140</v>
      </c>
      <c r="C470" s="60">
        <v>0</v>
      </c>
      <c r="D470" s="60">
        <f t="shared" si="6"/>
        <v>482140</v>
      </c>
      <c r="E470" s="22" t="s">
        <v>1280</v>
      </c>
    </row>
    <row r="471" spans="1:5" ht="15">
      <c r="A471" s="22" t="s">
        <v>445</v>
      </c>
      <c r="B471" s="247">
        <v>0</v>
      </c>
      <c r="C471" s="60">
        <v>534998</v>
      </c>
      <c r="D471" s="60">
        <f t="shared" si="6"/>
        <v>534998</v>
      </c>
      <c r="E471" s="22"/>
    </row>
    <row r="472" spans="1:5" ht="15">
      <c r="A472" s="22" t="s">
        <v>493</v>
      </c>
      <c r="B472" s="247">
        <v>101468</v>
      </c>
      <c r="C472" s="60">
        <v>0</v>
      </c>
      <c r="D472" s="60">
        <f t="shared" si="6"/>
        <v>101468</v>
      </c>
      <c r="E472" s="22"/>
    </row>
    <row r="473" spans="1:5" ht="15">
      <c r="A473" s="22" t="str">
        <f>+PROPER(E473)</f>
        <v>Brijlal Dhody &amp; Sons.</v>
      </c>
      <c r="B473" s="247">
        <v>0</v>
      </c>
      <c r="C473" s="60">
        <v>133637</v>
      </c>
      <c r="D473" s="60">
        <f t="shared" si="6"/>
        <v>133637</v>
      </c>
      <c r="E473" s="22" t="s">
        <v>1281</v>
      </c>
    </row>
    <row r="474" spans="1:5" ht="15">
      <c r="A474" s="22" t="s">
        <v>494</v>
      </c>
      <c r="B474" s="247">
        <v>0</v>
      </c>
      <c r="C474" s="247">
        <v>210425</v>
      </c>
      <c r="D474" s="60">
        <f t="shared" si="6"/>
        <v>210425</v>
      </c>
      <c r="E474" s="22" t="s">
        <v>53</v>
      </c>
    </row>
    <row r="475" spans="1:5" ht="15">
      <c r="A475" s="22" t="s">
        <v>495</v>
      </c>
      <c r="B475" s="247">
        <v>1050855</v>
      </c>
      <c r="C475" s="60">
        <v>0</v>
      </c>
      <c r="D475" s="60">
        <f t="shared" si="6"/>
        <v>1050855</v>
      </c>
      <c r="E475" s="22"/>
    </row>
    <row r="476" spans="1:5" ht="15">
      <c r="A476" s="22" t="s">
        <v>496</v>
      </c>
      <c r="B476" s="247">
        <v>14156</v>
      </c>
      <c r="C476" s="60">
        <v>0</v>
      </c>
      <c r="D476" s="60">
        <f t="shared" si="6"/>
        <v>14156</v>
      </c>
      <c r="E476" s="22"/>
    </row>
    <row r="477" spans="1:5" ht="15">
      <c r="A477" s="22" t="str">
        <f>+PROPER(E477)</f>
        <v>Guj State Handloom/Handicraft Dev Corp Ltd.</v>
      </c>
      <c r="B477" s="247">
        <v>0</v>
      </c>
      <c r="C477" s="60">
        <v>135089</v>
      </c>
      <c r="D477" s="60">
        <f t="shared" si="6"/>
        <v>135089</v>
      </c>
      <c r="E477" s="61" t="s">
        <v>1282</v>
      </c>
    </row>
    <row r="478" spans="1:5" ht="15">
      <c r="A478" s="22" t="s">
        <v>497</v>
      </c>
      <c r="B478" s="247">
        <v>220140</v>
      </c>
      <c r="C478" s="60">
        <v>0</v>
      </c>
      <c r="D478" s="60">
        <f t="shared" si="6"/>
        <v>220140</v>
      </c>
      <c r="E478" s="61"/>
    </row>
    <row r="479" spans="1:5" ht="15">
      <c r="A479" s="22" t="s">
        <v>446</v>
      </c>
      <c r="B479" s="247">
        <v>3022094</v>
      </c>
      <c r="C479" s="60">
        <v>377628</v>
      </c>
      <c r="D479" s="60">
        <f t="shared" si="6"/>
        <v>3399722</v>
      </c>
      <c r="E479" s="22"/>
    </row>
    <row r="480" spans="1:5" ht="15">
      <c r="A480" s="22" t="s">
        <v>498</v>
      </c>
      <c r="B480" s="247">
        <v>0</v>
      </c>
      <c r="C480" s="60">
        <v>157044</v>
      </c>
      <c r="D480" s="60">
        <f t="shared" si="6"/>
        <v>157044</v>
      </c>
      <c r="E480" s="22"/>
    </row>
    <row r="481" spans="1:5" ht="15">
      <c r="A481" s="22" t="s">
        <v>447</v>
      </c>
      <c r="B481" s="247">
        <v>1260791</v>
      </c>
      <c r="C481" s="60">
        <v>0</v>
      </c>
      <c r="D481" s="60">
        <f t="shared" si="6"/>
        <v>1260791</v>
      </c>
      <c r="E481" s="22" t="s">
        <v>125</v>
      </c>
    </row>
    <row r="482" spans="1:5" ht="15">
      <c r="A482" s="22" t="s">
        <v>499</v>
      </c>
      <c r="B482" s="247">
        <v>75042</v>
      </c>
      <c r="C482" s="60">
        <v>0</v>
      </c>
      <c r="D482" s="60">
        <f t="shared" si="6"/>
        <v>75042</v>
      </c>
      <c r="E482" s="22"/>
    </row>
    <row r="483" spans="1:5" ht="15">
      <c r="A483" s="22" t="s">
        <v>537</v>
      </c>
      <c r="B483" s="247">
        <v>362154</v>
      </c>
      <c r="C483" s="60">
        <v>0</v>
      </c>
      <c r="D483" s="60">
        <f t="shared" si="6"/>
        <v>362154</v>
      </c>
      <c r="E483" s="22"/>
    </row>
    <row r="484" spans="1:5" ht="15">
      <c r="A484" s="22" t="s">
        <v>448</v>
      </c>
      <c r="B484" s="247">
        <v>161279</v>
      </c>
      <c r="C484" s="60">
        <v>0</v>
      </c>
      <c r="D484" s="60">
        <f t="shared" si="6"/>
        <v>161279</v>
      </c>
      <c r="E484" s="22"/>
    </row>
    <row r="485" spans="1:5" ht="15">
      <c r="A485" s="22" t="s">
        <v>449</v>
      </c>
      <c r="B485" s="247">
        <v>192953</v>
      </c>
      <c r="C485" s="60">
        <v>0</v>
      </c>
      <c r="D485" s="60">
        <f t="shared" si="6"/>
        <v>192953</v>
      </c>
      <c r="E485" s="22"/>
    </row>
    <row r="486" spans="1:5" ht="15">
      <c r="A486" s="22" t="s">
        <v>450</v>
      </c>
      <c r="B486" s="247">
        <v>0</v>
      </c>
      <c r="C486" s="60">
        <v>709644</v>
      </c>
      <c r="D486" s="60">
        <f t="shared" si="6"/>
        <v>709644</v>
      </c>
      <c r="E486" s="22"/>
    </row>
    <row r="487" spans="1:5" ht="15">
      <c r="A487" s="22" t="s">
        <v>451</v>
      </c>
      <c r="B487" s="247">
        <v>0</v>
      </c>
      <c r="C487" s="60">
        <v>96824</v>
      </c>
      <c r="D487" s="60">
        <f t="shared" si="6"/>
        <v>96824</v>
      </c>
      <c r="E487" s="22"/>
    </row>
    <row r="488" spans="1:5" ht="15">
      <c r="A488" s="22" t="s">
        <v>500</v>
      </c>
      <c r="B488" s="247">
        <v>0</v>
      </c>
      <c r="C488" s="60">
        <v>564764</v>
      </c>
      <c r="D488" s="60">
        <f t="shared" si="6"/>
        <v>564764</v>
      </c>
      <c r="E488" s="22"/>
    </row>
    <row r="489" spans="1:5" ht="15">
      <c r="A489" s="22" t="str">
        <f>+PROPER(E489)</f>
        <v>Manish Bhardwaj.</v>
      </c>
      <c r="B489" s="247">
        <v>0</v>
      </c>
      <c r="C489" s="60">
        <v>380694</v>
      </c>
      <c r="D489" s="60">
        <f t="shared" si="6"/>
        <v>380694</v>
      </c>
      <c r="E489" s="22" t="s">
        <v>1283</v>
      </c>
    </row>
    <row r="490" spans="1:5" ht="15">
      <c r="A490" s="22" t="s">
        <v>501</v>
      </c>
      <c r="B490" s="247">
        <v>719983</v>
      </c>
      <c r="C490" s="60">
        <v>0</v>
      </c>
      <c r="D490" s="60">
        <f t="shared" si="6"/>
        <v>719983</v>
      </c>
      <c r="E490" s="22"/>
    </row>
    <row r="491" spans="1:5" ht="15">
      <c r="A491" s="22" t="s">
        <v>502</v>
      </c>
      <c r="B491" s="247">
        <v>0</v>
      </c>
      <c r="C491" s="60">
        <v>37920</v>
      </c>
      <c r="D491" s="60">
        <f t="shared" si="6"/>
        <v>37920</v>
      </c>
      <c r="E491" s="22" t="s">
        <v>1284</v>
      </c>
    </row>
    <row r="492" spans="1:5" ht="15">
      <c r="A492" s="22" t="s">
        <v>452</v>
      </c>
      <c r="B492" s="247">
        <v>899426</v>
      </c>
      <c r="C492" s="60">
        <v>0</v>
      </c>
      <c r="D492" s="60">
        <f t="shared" si="6"/>
        <v>899426</v>
      </c>
      <c r="E492" s="22"/>
    </row>
    <row r="493" spans="1:5" ht="15">
      <c r="A493" s="22" t="s">
        <v>503</v>
      </c>
      <c r="B493" s="247">
        <v>0</v>
      </c>
      <c r="C493" s="60">
        <v>231341</v>
      </c>
      <c r="D493" s="60">
        <f t="shared" si="6"/>
        <v>231341</v>
      </c>
      <c r="E493" s="22"/>
    </row>
    <row r="494" spans="1:5" ht="15">
      <c r="A494" s="22" t="str">
        <f>+PROPER(E494)</f>
        <v>Modern Terry Towel Ltd</v>
      </c>
      <c r="B494" s="247">
        <v>0</v>
      </c>
      <c r="C494" s="60">
        <v>174218</v>
      </c>
      <c r="D494" s="60">
        <f t="shared" si="6"/>
        <v>174218</v>
      </c>
      <c r="E494" s="22" t="s">
        <v>54</v>
      </c>
    </row>
    <row r="495" spans="1:5" ht="15">
      <c r="A495" s="22" t="s">
        <v>504</v>
      </c>
      <c r="B495" s="247">
        <v>455966</v>
      </c>
      <c r="C495" s="60">
        <v>0</v>
      </c>
      <c r="D495" s="60">
        <f t="shared" si="6"/>
        <v>455966</v>
      </c>
      <c r="E495" s="22" t="s">
        <v>1285</v>
      </c>
    </row>
    <row r="496" spans="1:5" ht="15">
      <c r="A496" s="22" t="s">
        <v>505</v>
      </c>
      <c r="B496" s="247">
        <v>64622</v>
      </c>
      <c r="C496" s="60">
        <v>0</v>
      </c>
      <c r="D496" s="60">
        <f t="shared" si="6"/>
        <v>64622</v>
      </c>
      <c r="E496" s="22" t="s">
        <v>55</v>
      </c>
    </row>
    <row r="497" spans="1:5" ht="15">
      <c r="A497" s="22" t="s">
        <v>506</v>
      </c>
      <c r="B497" s="247">
        <v>11140</v>
      </c>
      <c r="C497" s="60">
        <v>0</v>
      </c>
      <c r="D497" s="60">
        <f t="shared" si="6"/>
        <v>11140</v>
      </c>
      <c r="E497" s="22"/>
    </row>
    <row r="498" spans="1:5" ht="15">
      <c r="A498" s="22" t="s">
        <v>507</v>
      </c>
      <c r="B498" s="247">
        <v>19937</v>
      </c>
      <c r="C498" s="60">
        <v>0</v>
      </c>
      <c r="D498" s="60">
        <f t="shared" si="6"/>
        <v>19937</v>
      </c>
      <c r="E498" s="22"/>
    </row>
    <row r="499" spans="1:5" ht="15">
      <c r="A499" s="22" t="s">
        <v>508</v>
      </c>
      <c r="B499" s="247">
        <v>8750</v>
      </c>
      <c r="C499" s="60">
        <v>0</v>
      </c>
      <c r="D499" s="60">
        <f t="shared" si="6"/>
        <v>8750</v>
      </c>
      <c r="E499" s="22"/>
    </row>
    <row r="500" spans="1:5" ht="15">
      <c r="A500" s="22" t="s">
        <v>453</v>
      </c>
      <c r="B500" s="247">
        <v>2433976</v>
      </c>
      <c r="C500" s="60">
        <v>0</v>
      </c>
      <c r="D500" s="60">
        <f t="shared" si="6"/>
        <v>2433976</v>
      </c>
      <c r="E500" s="22" t="s">
        <v>126</v>
      </c>
    </row>
    <row r="501" spans="1:5" ht="15">
      <c r="A501" s="22" t="s">
        <v>509</v>
      </c>
      <c r="B501" s="247">
        <v>567918</v>
      </c>
      <c r="C501" s="60">
        <v>0</v>
      </c>
      <c r="D501" s="60">
        <f t="shared" si="6"/>
        <v>567918</v>
      </c>
      <c r="E501" s="22"/>
    </row>
    <row r="502" spans="1:5" ht="15">
      <c r="A502" s="22" t="s">
        <v>454</v>
      </c>
      <c r="B502" s="247">
        <v>1151702</v>
      </c>
      <c r="C502" s="60">
        <v>1043864</v>
      </c>
      <c r="D502" s="60">
        <f t="shared" si="6"/>
        <v>2195566</v>
      </c>
      <c r="E502" s="22"/>
    </row>
    <row r="503" spans="1:5" ht="15">
      <c r="A503" s="22" t="s">
        <v>510</v>
      </c>
      <c r="B503" s="247">
        <v>39941</v>
      </c>
      <c r="C503" s="60">
        <v>0</v>
      </c>
      <c r="D503" s="60">
        <f t="shared" si="6"/>
        <v>39941</v>
      </c>
      <c r="E503" s="22"/>
    </row>
    <row r="504" spans="1:5" ht="15">
      <c r="A504" s="22" t="str">
        <f>+PROPER(E504)</f>
        <v>Sachdeva Fabric World P Ltd</v>
      </c>
      <c r="B504" s="247">
        <v>0</v>
      </c>
      <c r="C504" s="60">
        <v>10219</v>
      </c>
      <c r="D504" s="60">
        <f t="shared" si="6"/>
        <v>10219</v>
      </c>
      <c r="E504" s="22" t="s">
        <v>127</v>
      </c>
    </row>
    <row r="505" spans="1:5" ht="15">
      <c r="A505" s="22" t="str">
        <f>+PROPER(E505)</f>
        <v>Sachdeva Textiles.</v>
      </c>
      <c r="B505" s="247">
        <v>0</v>
      </c>
      <c r="C505" s="60">
        <v>62625</v>
      </c>
      <c r="D505" s="60">
        <f t="shared" si="6"/>
        <v>62625</v>
      </c>
      <c r="E505" s="22" t="s">
        <v>1286</v>
      </c>
    </row>
    <row r="506" spans="1:5" ht="15">
      <c r="A506" s="22" t="s">
        <v>455</v>
      </c>
      <c r="B506" s="247">
        <v>162331</v>
      </c>
      <c r="C506" s="60">
        <v>0</v>
      </c>
      <c r="D506" s="60">
        <f t="shared" si="6"/>
        <v>162331</v>
      </c>
      <c r="E506" s="22" t="s">
        <v>128</v>
      </c>
    </row>
    <row r="507" spans="1:5" ht="15">
      <c r="A507" s="22" t="s">
        <v>511</v>
      </c>
      <c r="B507" s="247">
        <v>1233611</v>
      </c>
      <c r="C507" s="60">
        <v>0</v>
      </c>
      <c r="D507" s="60">
        <f t="shared" si="6"/>
        <v>1233611</v>
      </c>
      <c r="E507" s="22" t="s">
        <v>56</v>
      </c>
    </row>
    <row r="508" spans="1:5" ht="15">
      <c r="A508" s="22" t="s">
        <v>456</v>
      </c>
      <c r="B508" s="247">
        <v>203245</v>
      </c>
      <c r="C508" s="60">
        <v>0</v>
      </c>
      <c r="D508" s="60">
        <f t="shared" si="6"/>
        <v>203245</v>
      </c>
      <c r="E508" s="22" t="s">
        <v>57</v>
      </c>
    </row>
    <row r="509" spans="1:5" ht="15">
      <c r="A509" s="22" t="s">
        <v>457</v>
      </c>
      <c r="B509" s="247">
        <v>3512</v>
      </c>
      <c r="C509" s="60">
        <v>0</v>
      </c>
      <c r="D509" s="60">
        <f t="shared" si="6"/>
        <v>3512</v>
      </c>
      <c r="E509" s="22" t="s">
        <v>129</v>
      </c>
    </row>
    <row r="510" spans="1:5" ht="15">
      <c r="A510" s="22" t="s">
        <v>512</v>
      </c>
      <c r="B510" s="247">
        <v>0</v>
      </c>
      <c r="C510" s="247">
        <v>371334</v>
      </c>
      <c r="D510" s="60">
        <f t="shared" si="6"/>
        <v>371334</v>
      </c>
      <c r="E510" s="22"/>
    </row>
    <row r="511" spans="1:5" ht="15">
      <c r="A511" s="22" t="s">
        <v>513</v>
      </c>
      <c r="B511" s="247">
        <v>0</v>
      </c>
      <c r="C511" s="247">
        <v>128104</v>
      </c>
      <c r="D511" s="60">
        <f t="shared" si="6"/>
        <v>128104</v>
      </c>
      <c r="E511" s="22"/>
    </row>
    <row r="512" spans="1:5" ht="15">
      <c r="A512" s="22" t="s">
        <v>458</v>
      </c>
      <c r="B512" s="247">
        <v>390980</v>
      </c>
      <c r="C512" s="60">
        <v>0</v>
      </c>
      <c r="D512" s="60">
        <f t="shared" si="6"/>
        <v>390980</v>
      </c>
      <c r="E512" s="22"/>
    </row>
    <row r="513" spans="1:5" ht="15">
      <c r="A513" s="22" t="s">
        <v>514</v>
      </c>
      <c r="B513" s="247">
        <v>549780</v>
      </c>
      <c r="C513" s="60">
        <v>0</v>
      </c>
      <c r="D513" s="60">
        <f t="shared" si="6"/>
        <v>549780</v>
      </c>
      <c r="E513" s="22"/>
    </row>
    <row r="514" spans="1:5" ht="15">
      <c r="A514" s="22" t="s">
        <v>515</v>
      </c>
      <c r="B514" s="247">
        <v>43915</v>
      </c>
      <c r="C514" s="60">
        <v>0</v>
      </c>
      <c r="D514" s="60">
        <f t="shared" si="6"/>
        <v>43915</v>
      </c>
      <c r="E514" s="22"/>
    </row>
    <row r="515" spans="1:5" ht="15">
      <c r="A515" s="22" t="s">
        <v>518</v>
      </c>
      <c r="B515" s="247">
        <v>676235</v>
      </c>
      <c r="C515" s="60">
        <v>0</v>
      </c>
      <c r="D515" s="60">
        <f t="shared" si="6"/>
        <v>676235</v>
      </c>
      <c r="E515" s="22"/>
    </row>
    <row r="516" spans="1:5" ht="15">
      <c r="A516" s="22" t="s">
        <v>459</v>
      </c>
      <c r="B516" s="247">
        <v>0</v>
      </c>
      <c r="C516" s="247">
        <v>118616</v>
      </c>
      <c r="D516" s="60">
        <f t="shared" si="6"/>
        <v>118616</v>
      </c>
      <c r="E516" s="22"/>
    </row>
    <row r="517" spans="1:5" ht="15">
      <c r="A517" s="22" t="s">
        <v>460</v>
      </c>
      <c r="B517" s="247">
        <v>4547472</v>
      </c>
      <c r="C517" s="60">
        <v>0</v>
      </c>
      <c r="D517" s="60">
        <f t="shared" si="6"/>
        <v>4547472</v>
      </c>
      <c r="E517" s="22"/>
    </row>
    <row r="518" spans="1:5" ht="15">
      <c r="A518" s="22" t="s">
        <v>516</v>
      </c>
      <c r="B518" s="247">
        <v>744932</v>
      </c>
      <c r="C518" s="60">
        <v>0</v>
      </c>
      <c r="D518" s="60">
        <f t="shared" si="6"/>
        <v>744932</v>
      </c>
      <c r="E518" s="22"/>
    </row>
    <row r="519" spans="1:5" ht="15">
      <c r="A519" s="22" t="s">
        <v>517</v>
      </c>
      <c r="B519" s="247">
        <v>0</v>
      </c>
      <c r="C519" s="60">
        <v>38365</v>
      </c>
      <c r="D519" s="60">
        <f t="shared" si="6"/>
        <v>38365</v>
      </c>
      <c r="E519" s="22"/>
    </row>
    <row r="520" spans="1:5" ht="15">
      <c r="A520" s="22" t="s">
        <v>461</v>
      </c>
      <c r="B520" s="247">
        <v>0</v>
      </c>
      <c r="C520" s="247">
        <v>254475</v>
      </c>
      <c r="D520" s="60">
        <f t="shared" si="6"/>
        <v>254475</v>
      </c>
      <c r="E520" s="22"/>
    </row>
    <row r="521" spans="1:5" ht="15">
      <c r="A521" s="28" t="str">
        <f>+PROPER(E521)</f>
        <v>Yash Enterprise</v>
      </c>
      <c r="B521" s="247">
        <v>0</v>
      </c>
      <c r="C521" s="60">
        <v>200000</v>
      </c>
      <c r="D521" s="60">
        <f t="shared" si="6"/>
        <v>200000</v>
      </c>
      <c r="E521" s="22" t="s">
        <v>58</v>
      </c>
    </row>
    <row r="522" spans="1:4" ht="15">
      <c r="A522" s="28" t="s">
        <v>559</v>
      </c>
      <c r="B522" s="247">
        <v>30000</v>
      </c>
      <c r="C522" s="60">
        <v>0</v>
      </c>
      <c r="D522" s="60">
        <f t="shared" si="6"/>
        <v>30000</v>
      </c>
    </row>
    <row r="523" spans="1:4" ht="15">
      <c r="A523" s="25"/>
      <c r="B523" s="247"/>
      <c r="C523" s="60"/>
      <c r="D523" s="60"/>
    </row>
    <row r="524" spans="1:5" ht="15.75" thickBot="1">
      <c r="A524" s="42" t="s">
        <v>1287</v>
      </c>
      <c r="B524" s="74">
        <f>SUM(B460:B523)</f>
        <v>27084988</v>
      </c>
      <c r="C524" s="74">
        <f>SUM(C461:C523)</f>
        <v>7616554</v>
      </c>
      <c r="D524" s="74">
        <f>SUM(D460:D523)</f>
        <v>34701542</v>
      </c>
      <c r="E524" s="43"/>
    </row>
    <row r="525" ht="15.75" thickTop="1">
      <c r="E525" s="43"/>
    </row>
    <row r="526" spans="1:4" ht="15.75">
      <c r="A526" s="154" t="s">
        <v>1258</v>
      </c>
      <c r="B526" s="48"/>
      <c r="C526" s="48"/>
      <c r="D526" s="48"/>
    </row>
    <row r="527" spans="1:4" ht="15.75">
      <c r="A527" s="149" t="s">
        <v>158</v>
      </c>
      <c r="C527" s="397" t="s">
        <v>111</v>
      </c>
      <c r="D527" s="397"/>
    </row>
    <row r="528" spans="1:4" ht="31.5">
      <c r="A528" s="392" t="s">
        <v>1188</v>
      </c>
      <c r="B528" s="393"/>
      <c r="C528" s="394"/>
      <c r="D528" s="91" t="s">
        <v>475</v>
      </c>
    </row>
    <row r="529" spans="1:5" ht="15">
      <c r="A529" s="28" t="s">
        <v>430</v>
      </c>
      <c r="B529" s="57"/>
      <c r="C529" s="54"/>
      <c r="D529" s="58">
        <v>1230844</v>
      </c>
      <c r="E529" s="27" t="s">
        <v>18</v>
      </c>
    </row>
    <row r="530" spans="1:5" ht="15">
      <c r="A530" s="28" t="s">
        <v>523</v>
      </c>
      <c r="C530" s="50"/>
      <c r="D530" s="37">
        <v>116184</v>
      </c>
      <c r="E530" s="28"/>
    </row>
    <row r="531" spans="1:5" ht="15">
      <c r="A531" s="28" t="s">
        <v>524</v>
      </c>
      <c r="C531" s="50"/>
      <c r="D531" s="37">
        <v>1774702</v>
      </c>
      <c r="E531" s="28"/>
    </row>
    <row r="532" spans="1:5" ht="15">
      <c r="A532" s="28" t="s">
        <v>525</v>
      </c>
      <c r="C532" s="50"/>
      <c r="D532" s="37">
        <v>161291</v>
      </c>
      <c r="E532" s="28"/>
    </row>
    <row r="533" spans="1:5" ht="15">
      <c r="A533" s="28" t="s">
        <v>526</v>
      </c>
      <c r="C533" s="50"/>
      <c r="D533" s="37">
        <v>2492</v>
      </c>
      <c r="E533" s="28"/>
    </row>
    <row r="534" spans="1:5" ht="15">
      <c r="A534" s="28" t="s">
        <v>527</v>
      </c>
      <c r="C534" s="50"/>
      <c r="D534" s="37">
        <v>184804</v>
      </c>
      <c r="E534" s="28"/>
    </row>
    <row r="535" spans="1:5" ht="15">
      <c r="A535" s="28" t="s">
        <v>528</v>
      </c>
      <c r="C535" s="37"/>
      <c r="D535" s="37">
        <v>53189</v>
      </c>
      <c r="E535" s="28" t="s">
        <v>19</v>
      </c>
    </row>
    <row r="536" spans="1:5" ht="15">
      <c r="A536" s="28" t="s">
        <v>529</v>
      </c>
      <c r="C536" s="37"/>
      <c r="D536" s="37">
        <v>284598</v>
      </c>
      <c r="E536" s="28"/>
    </row>
    <row r="537" spans="1:5" ht="15">
      <c r="A537" s="28" t="s">
        <v>530</v>
      </c>
      <c r="C537" s="37"/>
      <c r="D537" s="37">
        <v>29610</v>
      </c>
      <c r="E537" s="28"/>
    </row>
    <row r="538" spans="1:5" ht="15">
      <c r="A538" s="28" t="str">
        <f>+PROPER(E538)</f>
        <v>Modern Terry Towel Limited</v>
      </c>
      <c r="C538" s="37"/>
      <c r="D538" s="37">
        <v>255773</v>
      </c>
      <c r="E538" s="28" t="s">
        <v>20</v>
      </c>
    </row>
    <row r="539" spans="1:5" ht="15">
      <c r="A539" s="28" t="s">
        <v>531</v>
      </c>
      <c r="C539" s="37"/>
      <c r="D539" s="37">
        <v>898888</v>
      </c>
      <c r="E539" s="28"/>
    </row>
    <row r="540" spans="1:5" ht="15">
      <c r="A540" s="28" t="s">
        <v>532</v>
      </c>
      <c r="C540" s="37"/>
      <c r="D540" s="37">
        <v>3843496</v>
      </c>
      <c r="E540" s="28"/>
    </row>
    <row r="541" spans="1:5" ht="15">
      <c r="A541" s="28" t="str">
        <f>+PROPER(E541)</f>
        <v>Pbm Polytex Ltd</v>
      </c>
      <c r="C541" s="37"/>
      <c r="D541" s="37">
        <v>1810871</v>
      </c>
      <c r="E541" s="28" t="s">
        <v>130</v>
      </c>
    </row>
    <row r="542" spans="1:5" ht="15">
      <c r="A542" s="28" t="s">
        <v>533</v>
      </c>
      <c r="C542" s="37"/>
      <c r="D542" s="37">
        <v>982835</v>
      </c>
      <c r="E542" s="28"/>
    </row>
    <row r="543" spans="1:5" ht="15">
      <c r="A543" s="28" t="s">
        <v>534</v>
      </c>
      <c r="C543" s="37"/>
      <c r="D543" s="37">
        <v>1994220</v>
      </c>
      <c r="E543" s="28" t="s">
        <v>131</v>
      </c>
    </row>
    <row r="544" spans="1:5" ht="15">
      <c r="A544" s="28" t="s">
        <v>535</v>
      </c>
      <c r="C544" s="37"/>
      <c r="D544" s="37">
        <v>113520</v>
      </c>
      <c r="E544" s="28"/>
    </row>
    <row r="545" spans="1:5" ht="15">
      <c r="A545" s="28" t="s">
        <v>536</v>
      </c>
      <c r="C545" s="37"/>
      <c r="D545" s="37">
        <v>185761</v>
      </c>
      <c r="E545" s="28" t="s">
        <v>21</v>
      </c>
    </row>
    <row r="546" spans="1:5" ht="15">
      <c r="A546" s="28" t="s">
        <v>431</v>
      </c>
      <c r="C546" s="37"/>
      <c r="D546" s="37">
        <v>313500</v>
      </c>
      <c r="E546" s="28"/>
    </row>
    <row r="547" spans="1:5" ht="15">
      <c r="A547" s="28" t="s">
        <v>432</v>
      </c>
      <c r="C547" s="37"/>
      <c r="D547" s="37">
        <v>342575</v>
      </c>
      <c r="E547" s="28" t="s">
        <v>132</v>
      </c>
    </row>
    <row r="548" spans="1:4" ht="16.5" thickBot="1">
      <c r="A548" s="46"/>
      <c r="B548" s="59"/>
      <c r="C548" s="164" t="s">
        <v>1288</v>
      </c>
      <c r="D548" s="153">
        <f>SUM(D529:D547)</f>
        <v>14579153</v>
      </c>
    </row>
    <row r="549" ht="15.75" thickTop="1"/>
    <row r="550" spans="1:4" ht="15.75">
      <c r="A550" s="149" t="s">
        <v>99</v>
      </c>
      <c r="B550" s="396" t="s">
        <v>110</v>
      </c>
      <c r="C550" s="396"/>
      <c r="D550" s="396"/>
    </row>
    <row r="551" spans="1:4" ht="15.75">
      <c r="A551" s="392" t="s">
        <v>1188</v>
      </c>
      <c r="B551" s="393"/>
      <c r="C551" s="394"/>
      <c r="D551" s="91"/>
    </row>
    <row r="552" spans="1:5" ht="15">
      <c r="A552" s="28" t="s">
        <v>433</v>
      </c>
      <c r="C552" s="50"/>
      <c r="D552" s="39">
        <v>13190</v>
      </c>
      <c r="E552" s="28" t="s">
        <v>22</v>
      </c>
    </row>
    <row r="553" spans="1:5" ht="15">
      <c r="A553" s="28" t="s">
        <v>538</v>
      </c>
      <c r="C553" s="50"/>
      <c r="D553" s="39">
        <v>3387</v>
      </c>
      <c r="E553" s="28"/>
    </row>
    <row r="554" spans="1:5" ht="15">
      <c r="A554" s="28" t="s">
        <v>539</v>
      </c>
      <c r="C554" s="50"/>
      <c r="D554" s="39">
        <v>13945</v>
      </c>
      <c r="E554" s="28"/>
    </row>
    <row r="555" spans="1:5" ht="15">
      <c r="A555" s="28" t="s">
        <v>540</v>
      </c>
      <c r="C555" s="50"/>
      <c r="D555" s="39">
        <v>29783</v>
      </c>
      <c r="E555" s="28"/>
    </row>
    <row r="556" spans="1:5" ht="15">
      <c r="A556" s="28" t="s">
        <v>434</v>
      </c>
      <c r="C556" s="50"/>
      <c r="D556" s="39">
        <v>5684</v>
      </c>
      <c r="E556" s="28" t="s">
        <v>133</v>
      </c>
    </row>
    <row r="557" spans="1:5" ht="15">
      <c r="A557" s="28" t="s">
        <v>541</v>
      </c>
      <c r="C557" s="37"/>
      <c r="D557" s="22">
        <v>1878</v>
      </c>
      <c r="E557" s="28" t="s">
        <v>23</v>
      </c>
    </row>
    <row r="558" spans="1:5" ht="15">
      <c r="A558" s="28" t="s">
        <v>542</v>
      </c>
      <c r="C558" s="37"/>
      <c r="D558" s="22">
        <v>96000</v>
      </c>
      <c r="E558" s="28"/>
    </row>
    <row r="559" spans="1:5" ht="15">
      <c r="A559" s="28" t="s">
        <v>543</v>
      </c>
      <c r="C559" s="37"/>
      <c r="D559" s="22">
        <v>5100</v>
      </c>
      <c r="E559" s="28"/>
    </row>
    <row r="560" spans="1:5" ht="15">
      <c r="A560" s="28" t="s">
        <v>435</v>
      </c>
      <c r="C560" s="37"/>
      <c r="D560" s="22">
        <v>92387</v>
      </c>
      <c r="E560" s="28" t="s">
        <v>134</v>
      </c>
    </row>
    <row r="561" spans="1:5" ht="15">
      <c r="A561" s="28" t="s">
        <v>436</v>
      </c>
      <c r="C561" s="37"/>
      <c r="D561" s="22">
        <v>11020</v>
      </c>
      <c r="E561" s="28"/>
    </row>
    <row r="562" spans="1:5" ht="15">
      <c r="A562" s="28" t="s">
        <v>437</v>
      </c>
      <c r="C562" s="37"/>
      <c r="D562" s="22">
        <v>37268</v>
      </c>
      <c r="E562" s="28"/>
    </row>
    <row r="563" spans="1:5" ht="15">
      <c r="A563" s="28" t="str">
        <f>+PROPER(E563)</f>
        <v>Foram Enterprise</v>
      </c>
      <c r="C563" s="37"/>
      <c r="D563" s="22">
        <v>105775</v>
      </c>
      <c r="E563" s="28" t="s">
        <v>24</v>
      </c>
    </row>
    <row r="564" spans="1:5" ht="15">
      <c r="A564" s="28" t="s">
        <v>544</v>
      </c>
      <c r="C564" s="37"/>
      <c r="D564" s="22">
        <v>3700</v>
      </c>
      <c r="E564" s="28"/>
    </row>
    <row r="565" spans="1:5" ht="15">
      <c r="A565" s="28" t="s">
        <v>545</v>
      </c>
      <c r="C565" s="37"/>
      <c r="D565" s="22">
        <v>1056</v>
      </c>
      <c r="E565" s="28"/>
    </row>
    <row r="566" spans="1:5" ht="15">
      <c r="A566" s="28" t="str">
        <f>+PROPER(E566)</f>
        <v>J.D.Enterprise</v>
      </c>
      <c r="C566" s="37"/>
      <c r="D566" s="22">
        <v>50140</v>
      </c>
      <c r="E566" s="28" t="s">
        <v>1290</v>
      </c>
    </row>
    <row r="567" spans="1:5" ht="15">
      <c r="A567" s="28" t="s">
        <v>546</v>
      </c>
      <c r="C567" s="37"/>
      <c r="D567" s="22">
        <v>17173</v>
      </c>
      <c r="E567" s="28"/>
    </row>
    <row r="568" spans="1:5" ht="15">
      <c r="A568" s="28" t="s">
        <v>547</v>
      </c>
      <c r="C568" s="37"/>
      <c r="D568" s="22">
        <v>1050</v>
      </c>
      <c r="E568" s="28"/>
    </row>
    <row r="569" spans="1:5" ht="15">
      <c r="A569" s="28" t="s">
        <v>438</v>
      </c>
      <c r="C569" s="37"/>
      <c r="D569" s="22">
        <v>336123</v>
      </c>
      <c r="E569" s="28" t="s">
        <v>135</v>
      </c>
    </row>
    <row r="570" spans="1:5" ht="15">
      <c r="A570" s="28" t="s">
        <v>439</v>
      </c>
      <c r="C570" s="37"/>
      <c r="D570" s="22">
        <v>3500</v>
      </c>
      <c r="E570" s="28" t="s">
        <v>1296</v>
      </c>
    </row>
    <row r="571" spans="1:6" ht="15">
      <c r="A571" s="28" t="str">
        <f>+PROPER(E571)</f>
        <v>Maruti Enterprise</v>
      </c>
      <c r="C571" s="37"/>
      <c r="D571" s="22">
        <v>25854</v>
      </c>
      <c r="E571" s="28" t="s">
        <v>136</v>
      </c>
      <c r="F571" s="30"/>
    </row>
    <row r="572" spans="1:6" ht="15">
      <c r="A572" s="28" t="s">
        <v>548</v>
      </c>
      <c r="C572" s="37"/>
      <c r="D572" s="22">
        <v>4998</v>
      </c>
      <c r="E572" s="28"/>
      <c r="F572" s="30"/>
    </row>
    <row r="573" spans="1:6" ht="15">
      <c r="A573" s="28" t="s">
        <v>440</v>
      </c>
      <c r="C573" s="37"/>
      <c r="D573" s="22">
        <v>15048</v>
      </c>
      <c r="E573" s="28" t="s">
        <v>1291</v>
      </c>
      <c r="F573" s="30"/>
    </row>
    <row r="574" spans="1:5" ht="15">
      <c r="A574" s="28" t="str">
        <f>+PROPER(E574)</f>
        <v>Paras Sales Corporation</v>
      </c>
      <c r="C574" s="37"/>
      <c r="D574" s="22">
        <v>18683</v>
      </c>
      <c r="E574" s="28" t="s">
        <v>1297</v>
      </c>
    </row>
    <row r="575" spans="1:5" ht="15">
      <c r="A575" s="28" t="s">
        <v>549</v>
      </c>
      <c r="C575" s="37"/>
      <c r="D575" s="37">
        <v>4410</v>
      </c>
      <c r="E575" s="28"/>
    </row>
    <row r="576" spans="1:5" ht="15">
      <c r="A576" s="28" t="s">
        <v>550</v>
      </c>
      <c r="C576" s="37"/>
      <c r="D576" s="37">
        <v>11787</v>
      </c>
      <c r="E576" s="28"/>
    </row>
    <row r="577" spans="1:5" ht="15">
      <c r="A577" s="28" t="s">
        <v>551</v>
      </c>
      <c r="C577" s="37"/>
      <c r="D577" s="37">
        <v>165375</v>
      </c>
      <c r="E577" s="28"/>
    </row>
    <row r="578" spans="1:5" ht="15">
      <c r="A578" s="28" t="s">
        <v>552</v>
      </c>
      <c r="C578" s="37"/>
      <c r="D578" s="37">
        <v>12464</v>
      </c>
      <c r="E578" s="28"/>
    </row>
    <row r="579" spans="1:5" ht="15">
      <c r="A579" s="28" t="str">
        <f>+PROPER(E579)</f>
        <v>Shiv Shakti Enterprise</v>
      </c>
      <c r="C579" s="37"/>
      <c r="D579" s="37">
        <v>68633</v>
      </c>
      <c r="E579" s="28" t="s">
        <v>1292</v>
      </c>
    </row>
    <row r="580" spans="1:5" ht="15">
      <c r="A580" s="28" t="s">
        <v>553</v>
      </c>
      <c r="C580" s="37"/>
      <c r="D580" s="37">
        <v>20243</v>
      </c>
      <c r="E580" s="28"/>
    </row>
    <row r="581" spans="1:5" ht="15">
      <c r="A581" s="28" t="s">
        <v>554</v>
      </c>
      <c r="C581" s="37"/>
      <c r="D581" s="37">
        <v>6825</v>
      </c>
      <c r="E581" s="28"/>
    </row>
    <row r="582" spans="1:5" ht="15">
      <c r="A582" s="28" t="s">
        <v>441</v>
      </c>
      <c r="C582" s="37"/>
      <c r="D582" s="22">
        <v>409</v>
      </c>
      <c r="E582" s="28"/>
    </row>
    <row r="583" spans="1:5" ht="15">
      <c r="A583" s="28" t="str">
        <f>+PROPER(E583)</f>
        <v>Shree Mangal Rasayan</v>
      </c>
      <c r="C583" s="37"/>
      <c r="D583" s="22">
        <v>34000</v>
      </c>
      <c r="E583" s="28" t="s">
        <v>25</v>
      </c>
    </row>
    <row r="584" spans="1:5" ht="15">
      <c r="A584" s="28" t="s">
        <v>555</v>
      </c>
      <c r="C584" s="37"/>
      <c r="D584" s="22">
        <v>3325</v>
      </c>
      <c r="E584" s="28"/>
    </row>
    <row r="585" spans="1:5" ht="15">
      <c r="A585" s="28" t="s">
        <v>556</v>
      </c>
      <c r="C585" s="37"/>
      <c r="D585" s="22">
        <v>25538</v>
      </c>
      <c r="E585" s="28"/>
    </row>
    <row r="586" spans="1:5" ht="15">
      <c r="A586" s="28" t="s">
        <v>557</v>
      </c>
      <c r="C586" s="37"/>
      <c r="D586" s="22">
        <v>53992</v>
      </c>
      <c r="E586" s="28"/>
    </row>
    <row r="587" spans="1:5" ht="15">
      <c r="A587" s="28" t="s">
        <v>558</v>
      </c>
      <c r="C587" s="37"/>
      <c r="D587" s="22">
        <v>14279</v>
      </c>
      <c r="E587" s="28"/>
    </row>
    <row r="588" spans="1:4" ht="16.5" thickBot="1">
      <c r="A588" s="28"/>
      <c r="C588" s="179" t="s">
        <v>1294</v>
      </c>
      <c r="D588" s="153">
        <f>SUM(D552:D587)</f>
        <v>1314022</v>
      </c>
    </row>
    <row r="589" spans="1:4" ht="16.5" thickBot="1" thickTop="1">
      <c r="A589" s="28"/>
      <c r="C589" s="37"/>
      <c r="D589" s="75"/>
    </row>
    <row r="590" spans="1:4" ht="17.25" thickBot="1" thickTop="1">
      <c r="A590" s="46"/>
      <c r="B590" s="59"/>
      <c r="C590" s="164" t="s">
        <v>1295</v>
      </c>
      <c r="D590" s="180">
        <f>+D548+D588</f>
        <v>15893175</v>
      </c>
    </row>
    <row r="591" ht="15.75" thickTop="1"/>
    <row r="592" spans="1:4" ht="15.75">
      <c r="A592" s="253" t="s">
        <v>1258</v>
      </c>
      <c r="B592" s="254"/>
      <c r="C592" s="255"/>
      <c r="D592" s="255"/>
    </row>
    <row r="593" spans="1:4" ht="15.75">
      <c r="A593" s="256" t="s">
        <v>98</v>
      </c>
      <c r="B593" s="403" t="s">
        <v>112</v>
      </c>
      <c r="C593" s="403"/>
      <c r="D593" s="403"/>
    </row>
    <row r="594" spans="1:4" ht="31.5">
      <c r="A594" s="398" t="s">
        <v>1188</v>
      </c>
      <c r="B594" s="399"/>
      <c r="C594" s="400"/>
      <c r="D594" s="91" t="s">
        <v>475</v>
      </c>
    </row>
    <row r="595" spans="1:4" ht="15.75">
      <c r="A595" s="257" t="s">
        <v>560</v>
      </c>
      <c r="B595" s="274"/>
      <c r="C595" s="275"/>
      <c r="D595" s="276">
        <v>6220</v>
      </c>
    </row>
    <row r="596" spans="1:5" ht="15">
      <c r="A596" s="257" t="s">
        <v>561</v>
      </c>
      <c r="B596" s="258"/>
      <c r="C596" s="259"/>
      <c r="D596" s="260">
        <v>152208</v>
      </c>
      <c r="E596" s="62"/>
    </row>
    <row r="597" spans="1:5" ht="15">
      <c r="A597" s="257" t="s">
        <v>415</v>
      </c>
      <c r="B597" s="254"/>
      <c r="C597" s="261"/>
      <c r="D597" s="262">
        <v>51000</v>
      </c>
      <c r="E597" s="28"/>
    </row>
    <row r="598" spans="1:5" ht="15">
      <c r="A598" s="257" t="s">
        <v>416</v>
      </c>
      <c r="B598" s="254"/>
      <c r="C598" s="261"/>
      <c r="D598" s="262">
        <v>2628</v>
      </c>
      <c r="E598" s="28"/>
    </row>
    <row r="599" spans="1:5" ht="15">
      <c r="A599" s="257" t="s">
        <v>562</v>
      </c>
      <c r="B599" s="254"/>
      <c r="C599" s="261"/>
      <c r="D599" s="262">
        <v>1606</v>
      </c>
      <c r="E599" s="28"/>
    </row>
    <row r="600" spans="1:5" ht="15">
      <c r="A600" s="257" t="s">
        <v>417</v>
      </c>
      <c r="B600" s="254"/>
      <c r="C600" s="263"/>
      <c r="D600" s="263">
        <v>71721</v>
      </c>
      <c r="E600" s="28" t="s">
        <v>26</v>
      </c>
    </row>
    <row r="601" spans="1:5" ht="15">
      <c r="A601" s="257" t="s">
        <v>418</v>
      </c>
      <c r="B601" s="254"/>
      <c r="C601" s="263"/>
      <c r="D601" s="263">
        <v>72000</v>
      </c>
      <c r="E601" s="28"/>
    </row>
    <row r="602" spans="1:5" ht="15">
      <c r="A602" s="257" t="s">
        <v>419</v>
      </c>
      <c r="B602" s="254"/>
      <c r="C602" s="263"/>
      <c r="D602" s="263">
        <v>103605</v>
      </c>
      <c r="E602" s="28"/>
    </row>
    <row r="603" spans="1:5" ht="15">
      <c r="A603" s="257" t="str">
        <f>+PROPER(E603)</f>
        <v>Gayatri Electrical Works</v>
      </c>
      <c r="B603" s="254"/>
      <c r="C603" s="263"/>
      <c r="D603" s="263">
        <v>16042</v>
      </c>
      <c r="E603" s="28" t="s">
        <v>1289</v>
      </c>
    </row>
    <row r="604" spans="1:5" ht="15">
      <c r="A604" s="257" t="s">
        <v>563</v>
      </c>
      <c r="B604" s="254"/>
      <c r="C604" s="263"/>
      <c r="D604" s="263">
        <v>7607</v>
      </c>
      <c r="E604" s="28"/>
    </row>
    <row r="605" spans="1:5" ht="15">
      <c r="A605" s="257" t="s">
        <v>564</v>
      </c>
      <c r="B605" s="254"/>
      <c r="C605" s="263"/>
      <c r="D605" s="263">
        <v>11385</v>
      </c>
      <c r="E605" s="28"/>
    </row>
    <row r="606" spans="1:5" ht="15">
      <c r="A606" s="257" t="s">
        <v>565</v>
      </c>
      <c r="B606" s="254"/>
      <c r="C606" s="263"/>
      <c r="D606" s="263">
        <v>1800</v>
      </c>
      <c r="E606" s="28"/>
    </row>
    <row r="607" spans="1:5" ht="15">
      <c r="A607" s="257" t="s">
        <v>566</v>
      </c>
      <c r="B607" s="254"/>
      <c r="C607" s="263"/>
      <c r="D607" s="263">
        <v>5360</v>
      </c>
      <c r="E607" s="28"/>
    </row>
    <row r="608" spans="1:5" ht="15">
      <c r="A608" s="257" t="s">
        <v>420</v>
      </c>
      <c r="B608" s="254"/>
      <c r="C608" s="263"/>
      <c r="D608" s="263">
        <v>1795</v>
      </c>
      <c r="E608" s="28"/>
    </row>
    <row r="609" spans="1:5" ht="15">
      <c r="A609" s="257" t="s">
        <v>567</v>
      </c>
      <c r="B609" s="254"/>
      <c r="C609" s="263"/>
      <c r="D609" s="263">
        <v>6116</v>
      </c>
      <c r="E609" s="28"/>
    </row>
    <row r="610" spans="1:5" ht="15">
      <c r="A610" s="257" t="s">
        <v>421</v>
      </c>
      <c r="B610" s="254"/>
      <c r="C610" s="263"/>
      <c r="D610" s="263">
        <v>13425</v>
      </c>
      <c r="E610" s="28"/>
    </row>
    <row r="611" spans="1:5" ht="15">
      <c r="A611" s="257" t="s">
        <v>422</v>
      </c>
      <c r="B611" s="254"/>
      <c r="C611" s="263"/>
      <c r="D611" s="263">
        <v>30799</v>
      </c>
      <c r="E611" s="28"/>
    </row>
    <row r="612" spans="1:5" ht="15">
      <c r="A612" s="257" t="s">
        <v>423</v>
      </c>
      <c r="B612" s="254"/>
      <c r="C612" s="263"/>
      <c r="D612" s="263">
        <v>927713</v>
      </c>
      <c r="E612" s="28"/>
    </row>
    <row r="613" spans="1:5" ht="15">
      <c r="A613" s="257" t="s">
        <v>424</v>
      </c>
      <c r="B613" s="254"/>
      <c r="C613" s="263"/>
      <c r="D613" s="263">
        <v>5200</v>
      </c>
      <c r="E613" s="28"/>
    </row>
    <row r="614" spans="1:5" ht="15">
      <c r="A614" s="257" t="s">
        <v>425</v>
      </c>
      <c r="B614" s="254"/>
      <c r="C614" s="263"/>
      <c r="D614" s="263">
        <v>227895</v>
      </c>
      <c r="E614" s="28"/>
    </row>
    <row r="615" spans="1:5" ht="15">
      <c r="A615" s="257" t="s">
        <v>426</v>
      </c>
      <c r="B615" s="254"/>
      <c r="C615" s="263"/>
      <c r="D615" s="263">
        <v>87695</v>
      </c>
      <c r="E615" s="28" t="s">
        <v>27</v>
      </c>
    </row>
    <row r="616" spans="1:5" ht="15">
      <c r="A616" s="257" t="s">
        <v>568</v>
      </c>
      <c r="B616" s="254"/>
      <c r="C616" s="263"/>
      <c r="D616" s="263">
        <v>27190</v>
      </c>
      <c r="E616" s="28"/>
    </row>
    <row r="617" spans="1:5" ht="15">
      <c r="A617" s="257" t="s">
        <v>569</v>
      </c>
      <c r="B617" s="254"/>
      <c r="C617" s="263"/>
      <c r="D617" s="263">
        <v>10742</v>
      </c>
      <c r="E617" s="28"/>
    </row>
    <row r="618" spans="1:5" ht="15">
      <c r="A618" s="257" t="str">
        <f>+PROPER(E618)</f>
        <v>Maha Shakti Traders</v>
      </c>
      <c r="B618" s="254"/>
      <c r="C618" s="263"/>
      <c r="D618" s="263">
        <v>11799</v>
      </c>
      <c r="E618" s="28" t="s">
        <v>137</v>
      </c>
    </row>
    <row r="619" spans="1:5" ht="15">
      <c r="A619" s="257" t="s">
        <v>427</v>
      </c>
      <c r="B619" s="254"/>
      <c r="C619" s="263"/>
      <c r="D619" s="263">
        <v>10371</v>
      </c>
      <c r="E619" s="28" t="s">
        <v>138</v>
      </c>
    </row>
    <row r="620" spans="1:5" ht="15">
      <c r="A620" s="257" t="s">
        <v>570</v>
      </c>
      <c r="B620" s="254"/>
      <c r="C620" s="263"/>
      <c r="D620" s="263">
        <v>9000</v>
      </c>
      <c r="E620" s="28" t="s">
        <v>139</v>
      </c>
    </row>
    <row r="621" spans="1:5" ht="15">
      <c r="A621" s="257" t="str">
        <f>+PROPER(E621)</f>
        <v>N.C.Desai &amp; Co</v>
      </c>
      <c r="B621" s="254"/>
      <c r="C621" s="263"/>
      <c r="D621" s="263">
        <v>18693</v>
      </c>
      <c r="E621" s="28" t="s">
        <v>1311</v>
      </c>
    </row>
    <row r="622" spans="1:5" ht="15">
      <c r="A622" s="257" t="s">
        <v>571</v>
      </c>
      <c r="B622" s="254"/>
      <c r="C622" s="263"/>
      <c r="D622" s="263">
        <v>9390</v>
      </c>
      <c r="E622" s="28" t="s">
        <v>140</v>
      </c>
    </row>
    <row r="623" spans="1:5" ht="15">
      <c r="A623" s="257" t="s">
        <v>428</v>
      </c>
      <c r="B623" s="254"/>
      <c r="C623" s="263"/>
      <c r="D623" s="263">
        <v>37800</v>
      </c>
      <c r="E623" s="28"/>
    </row>
    <row r="624" spans="1:5" ht="15">
      <c r="A624" s="257" t="s">
        <v>572</v>
      </c>
      <c r="B624" s="254"/>
      <c r="C624" s="263"/>
      <c r="D624" s="263">
        <v>800</v>
      </c>
      <c r="E624" s="28"/>
    </row>
    <row r="625" spans="1:5" ht="15">
      <c r="A625" s="257" t="s">
        <v>573</v>
      </c>
      <c r="B625" s="254"/>
      <c r="C625" s="263"/>
      <c r="D625" s="263">
        <v>44321</v>
      </c>
      <c r="E625" s="28"/>
    </row>
    <row r="626" spans="1:5" ht="15">
      <c r="A626" s="257" t="s">
        <v>574</v>
      </c>
      <c r="B626" s="254"/>
      <c r="C626" s="263"/>
      <c r="D626" s="263">
        <v>1789</v>
      </c>
      <c r="E626" s="28"/>
    </row>
    <row r="627" spans="1:5" ht="15">
      <c r="A627" s="257" t="s">
        <v>575</v>
      </c>
      <c r="B627" s="254"/>
      <c r="C627" s="263"/>
      <c r="D627" s="263">
        <v>103150</v>
      </c>
      <c r="E627" s="28"/>
    </row>
    <row r="628" spans="1:5" ht="15">
      <c r="A628" s="257" t="s">
        <v>576</v>
      </c>
      <c r="B628" s="254"/>
      <c r="C628" s="263"/>
      <c r="D628" s="263">
        <v>29303</v>
      </c>
      <c r="E628" s="28"/>
    </row>
    <row r="629" spans="1:5" ht="15">
      <c r="A629" s="257" t="s">
        <v>577</v>
      </c>
      <c r="B629" s="254"/>
      <c r="C629" s="263"/>
      <c r="D629" s="263">
        <v>104290</v>
      </c>
      <c r="E629" s="28"/>
    </row>
    <row r="630" spans="1:5" ht="15">
      <c r="A630" s="257" t="s">
        <v>578</v>
      </c>
      <c r="B630" s="254"/>
      <c r="C630" s="263"/>
      <c r="D630" s="263">
        <v>6935</v>
      </c>
      <c r="E630" s="28"/>
    </row>
    <row r="631" spans="1:5" ht="15">
      <c r="A631" s="257" t="s">
        <v>429</v>
      </c>
      <c r="B631" s="254"/>
      <c r="C631" s="263"/>
      <c r="D631" s="263">
        <v>349985</v>
      </c>
      <c r="E631" s="28"/>
    </row>
    <row r="632" spans="1:5" ht="15">
      <c r="A632" s="257" t="s">
        <v>579</v>
      </c>
      <c r="B632" s="254"/>
      <c r="C632" s="263"/>
      <c r="D632" s="263">
        <v>12895</v>
      </c>
      <c r="E632" s="28"/>
    </row>
    <row r="633" spans="1:5" ht="15">
      <c r="A633" s="257" t="s">
        <v>580</v>
      </c>
      <c r="B633" s="254"/>
      <c r="C633" s="263"/>
      <c r="D633" s="263">
        <v>1155</v>
      </c>
      <c r="E633" s="28"/>
    </row>
    <row r="634" spans="1:5" ht="15">
      <c r="A634" s="257" t="s">
        <v>581</v>
      </c>
      <c r="B634" s="254"/>
      <c r="C634" s="263"/>
      <c r="D634" s="263">
        <v>3450</v>
      </c>
      <c r="E634" s="28"/>
    </row>
    <row r="635" spans="1:5" ht="15">
      <c r="A635" s="257" t="s">
        <v>582</v>
      </c>
      <c r="B635" s="254"/>
      <c r="C635" s="263"/>
      <c r="D635" s="263">
        <v>2007</v>
      </c>
      <c r="E635" s="28" t="s">
        <v>141</v>
      </c>
    </row>
    <row r="636" spans="1:5" ht="15">
      <c r="A636" s="257" t="s">
        <v>583</v>
      </c>
      <c r="B636" s="254"/>
      <c r="C636" s="263"/>
      <c r="D636" s="263">
        <v>86349</v>
      </c>
      <c r="E636" s="28"/>
    </row>
    <row r="637" spans="1:5" ht="15">
      <c r="A637" s="257" t="s">
        <v>584</v>
      </c>
      <c r="B637" s="254"/>
      <c r="C637" s="263"/>
      <c r="D637" s="263">
        <v>8663</v>
      </c>
      <c r="E637" s="28"/>
    </row>
    <row r="638" spans="1:5" ht="15">
      <c r="A638" s="257" t="s">
        <v>585</v>
      </c>
      <c r="B638" s="254"/>
      <c r="C638" s="263"/>
      <c r="D638" s="263">
        <v>25783</v>
      </c>
      <c r="E638" s="28" t="s">
        <v>28</v>
      </c>
    </row>
    <row r="639" spans="1:5" ht="15">
      <c r="A639" s="257" t="s">
        <v>586</v>
      </c>
      <c r="B639" s="254"/>
      <c r="C639" s="263"/>
      <c r="D639" s="263">
        <v>19940</v>
      </c>
      <c r="E639" s="28" t="s">
        <v>1293</v>
      </c>
    </row>
    <row r="640" spans="1:5" ht="15">
      <c r="A640" s="257" t="s">
        <v>587</v>
      </c>
      <c r="B640" s="254"/>
      <c r="C640" s="263"/>
      <c r="D640" s="263">
        <v>1780</v>
      </c>
      <c r="E640" s="28"/>
    </row>
    <row r="641" spans="1:4" ht="15.75">
      <c r="A641" s="264"/>
      <c r="B641" s="265"/>
      <c r="C641" s="266" t="s">
        <v>160</v>
      </c>
      <c r="D641" s="270">
        <f>SUM(D595:D640)</f>
        <v>2741400</v>
      </c>
    </row>
    <row r="643" spans="1:4" ht="15.75">
      <c r="A643" s="149" t="s">
        <v>121</v>
      </c>
      <c r="C643" s="154" t="s">
        <v>1303</v>
      </c>
      <c r="D643" s="31"/>
    </row>
    <row r="644" spans="1:4" ht="31.5">
      <c r="A644" s="392" t="s">
        <v>1188</v>
      </c>
      <c r="B644" s="393"/>
      <c r="C644" s="394"/>
      <c r="D644" s="91" t="s">
        <v>475</v>
      </c>
    </row>
    <row r="645" spans="1:5" ht="15">
      <c r="A645" s="28" t="str">
        <f>+PROPER(E645)</f>
        <v>Bonus Exp</v>
      </c>
      <c r="C645" s="37"/>
      <c r="D645" s="22">
        <v>500000</v>
      </c>
      <c r="E645" s="28" t="s">
        <v>1304</v>
      </c>
    </row>
    <row r="646" spans="1:5" ht="15">
      <c r="A646" s="28" t="str">
        <f>+PROPER(E646)</f>
        <v>Electric Energy</v>
      </c>
      <c r="C646" s="37"/>
      <c r="D646" s="39">
        <v>471778</v>
      </c>
      <c r="E646" s="28" t="s">
        <v>1305</v>
      </c>
    </row>
    <row r="647" spans="1:5" ht="15">
      <c r="A647" s="28" t="str">
        <f>+PROPER(E647)</f>
        <v>Factory Salary</v>
      </c>
      <c r="C647" s="37"/>
      <c r="D647" s="39">
        <v>402131</v>
      </c>
      <c r="E647" s="28" t="s">
        <v>1306</v>
      </c>
    </row>
    <row r="648" spans="1:5" ht="15">
      <c r="A648" s="28" t="s">
        <v>412</v>
      </c>
      <c r="C648" s="37"/>
      <c r="D648" s="39">
        <v>53380</v>
      </c>
      <c r="E648" s="28"/>
    </row>
    <row r="649" spans="1:5" ht="15">
      <c r="A649" s="28" t="str">
        <f>+PROPER(E649)</f>
        <v>Telephone Exp</v>
      </c>
      <c r="C649" s="37"/>
      <c r="D649" s="22">
        <v>3657</v>
      </c>
      <c r="E649" s="28" t="s">
        <v>1307</v>
      </c>
    </row>
    <row r="650" spans="1:4" ht="15">
      <c r="A650" s="28" t="s">
        <v>588</v>
      </c>
      <c r="C650" s="37"/>
      <c r="D650" s="22">
        <v>4762</v>
      </c>
    </row>
    <row r="651" spans="1:4" ht="15">
      <c r="A651" s="28"/>
      <c r="C651" s="37"/>
      <c r="D651" s="22"/>
    </row>
    <row r="652" spans="1:4" ht="15.75">
      <c r="A652" s="46"/>
      <c r="B652" s="59"/>
      <c r="C652" s="164" t="s">
        <v>1308</v>
      </c>
      <c r="D652" s="175">
        <f>SUM(D645:D651)</f>
        <v>1435708</v>
      </c>
    </row>
    <row r="653" spans="1:4" ht="15.75">
      <c r="A653" s="48"/>
      <c r="B653" s="48"/>
      <c r="D653" s="154"/>
    </row>
    <row r="654" spans="1:3" ht="15.75">
      <c r="A654" s="154" t="s">
        <v>1258</v>
      </c>
      <c r="C654" s="154"/>
    </row>
    <row r="655" spans="1:3" ht="15.75">
      <c r="A655" s="159" t="s">
        <v>97</v>
      </c>
      <c r="C655" s="154" t="s">
        <v>81</v>
      </c>
    </row>
    <row r="656" spans="1:4" ht="31.5">
      <c r="A656" s="161" t="s">
        <v>1188</v>
      </c>
      <c r="B656" s="160"/>
      <c r="C656" s="91" t="s">
        <v>476</v>
      </c>
      <c r="D656" s="91" t="s">
        <v>378</v>
      </c>
    </row>
    <row r="657" spans="1:4" ht="15">
      <c r="A657" s="28" t="s">
        <v>589</v>
      </c>
      <c r="B657" s="50"/>
      <c r="C657" s="22">
        <f>+C85</f>
        <v>1100000</v>
      </c>
      <c r="D657" s="22">
        <v>0</v>
      </c>
    </row>
    <row r="658" spans="1:4" ht="15.75">
      <c r="A658" s="28" t="s">
        <v>1129</v>
      </c>
      <c r="B658" s="50"/>
      <c r="C658" s="140">
        <f>SUM(C657:C657)</f>
        <v>1100000</v>
      </c>
      <c r="D658" s="140">
        <f>SUM(D657:D657)</f>
        <v>0</v>
      </c>
    </row>
    <row r="659" spans="1:4" ht="15">
      <c r="A659" s="28" t="s">
        <v>82</v>
      </c>
      <c r="B659" s="50"/>
      <c r="C659" s="22">
        <v>415000</v>
      </c>
      <c r="D659" s="22"/>
    </row>
    <row r="660" spans="1:4" ht="15">
      <c r="A660" s="28" t="s">
        <v>467</v>
      </c>
      <c r="B660" s="50"/>
      <c r="C660" s="22">
        <f>D685</f>
        <v>298025</v>
      </c>
      <c r="D660" s="22">
        <v>-485377</v>
      </c>
    </row>
    <row r="661" spans="1:4" ht="15">
      <c r="A661" s="28" t="s">
        <v>653</v>
      </c>
      <c r="B661" s="50"/>
      <c r="C661" s="22">
        <f>+C657</f>
        <v>1100000</v>
      </c>
      <c r="D661" s="22"/>
    </row>
    <row r="662" spans="1:4" ht="15.75">
      <c r="A662" s="28"/>
      <c r="B662" s="50"/>
      <c r="C662" s="140">
        <f>SUM(C660:C661)</f>
        <v>1398025</v>
      </c>
      <c r="D662" s="140">
        <f>SUM(D660:D661)</f>
        <v>-485377</v>
      </c>
    </row>
    <row r="663" spans="1:4" ht="15">
      <c r="A663" s="28"/>
      <c r="B663" s="50"/>
      <c r="C663" s="22"/>
      <c r="D663" s="22"/>
    </row>
    <row r="664" spans="1:4" ht="16.5" thickBot="1">
      <c r="A664" s="46"/>
      <c r="B664" s="163" t="s">
        <v>1173</v>
      </c>
      <c r="C664" s="153">
        <f>+C658-C662-C659</f>
        <v>-713025</v>
      </c>
      <c r="D664" s="153">
        <f>+D658-D662</f>
        <v>485377</v>
      </c>
    </row>
    <row r="665" ht="15.75" thickTop="1"/>
    <row r="666" spans="1:3" ht="15.75">
      <c r="A666" s="159" t="s">
        <v>96</v>
      </c>
      <c r="C666" s="159" t="s">
        <v>143</v>
      </c>
    </row>
    <row r="667" spans="1:4" ht="31.5">
      <c r="A667" s="161" t="s">
        <v>1188</v>
      </c>
      <c r="B667" s="170"/>
      <c r="C667" s="222"/>
      <c r="D667" s="91" t="s">
        <v>476</v>
      </c>
    </row>
    <row r="668" spans="1:5" ht="15">
      <c r="A668" s="28" t="str">
        <f>+PROPER(E668)</f>
        <v>Unclaimed Div A/C 2000-2001</v>
      </c>
      <c r="C668" s="37"/>
      <c r="D668" s="22">
        <v>145530</v>
      </c>
      <c r="E668" s="28" t="s">
        <v>314</v>
      </c>
    </row>
    <row r="669" spans="1:5" ht="15">
      <c r="A669" s="28" t="str">
        <f aca="true" t="shared" si="7" ref="A669:A674">+PROPER(E669)</f>
        <v>Unclaimed Div A/C 2001-2002</v>
      </c>
      <c r="C669" s="37"/>
      <c r="D669" s="22">
        <v>101192</v>
      </c>
      <c r="E669" s="28" t="s">
        <v>315</v>
      </c>
    </row>
    <row r="670" spans="1:5" ht="15">
      <c r="A670" s="28" t="str">
        <f t="shared" si="7"/>
        <v>Unclaimed Div A/C 2002-2003</v>
      </c>
      <c r="C670" s="37"/>
      <c r="D670" s="22">
        <v>74618</v>
      </c>
      <c r="E670" s="28" t="s">
        <v>316</v>
      </c>
    </row>
    <row r="671" spans="1:5" ht="15">
      <c r="A671" s="28" t="str">
        <f t="shared" si="7"/>
        <v>Unclaimed Div A/C 2003-2004</v>
      </c>
      <c r="C671" s="37"/>
      <c r="D671" s="22">
        <v>70947</v>
      </c>
      <c r="E671" s="28" t="s">
        <v>317</v>
      </c>
    </row>
    <row r="672" spans="1:5" ht="15">
      <c r="A672" s="28" t="str">
        <f t="shared" si="7"/>
        <v>Unclaimed Div A/C 2004-2005</v>
      </c>
      <c r="C672" s="37"/>
      <c r="D672" s="22">
        <v>89466</v>
      </c>
      <c r="E672" s="28" t="s">
        <v>318</v>
      </c>
    </row>
    <row r="673" spans="1:5" ht="15">
      <c r="A673" s="28" t="str">
        <f t="shared" si="7"/>
        <v>Unclaimed Div A/C 2005-2006</v>
      </c>
      <c r="C673" s="37"/>
      <c r="D673" s="22">
        <v>89496</v>
      </c>
      <c r="E673" s="28" t="s">
        <v>319</v>
      </c>
    </row>
    <row r="674" spans="1:5" ht="15">
      <c r="A674" s="28" t="str">
        <f t="shared" si="7"/>
        <v>Unclaimed Div A/C 2006-2007</v>
      </c>
      <c r="C674" s="37"/>
      <c r="D674" s="22">
        <v>119710</v>
      </c>
      <c r="E674" s="28" t="s">
        <v>320</v>
      </c>
    </row>
    <row r="675" spans="1:4" ht="15">
      <c r="A675" s="28"/>
      <c r="C675" s="37"/>
      <c r="D675" s="22"/>
    </row>
    <row r="676" spans="1:4" ht="15.75">
      <c r="A676" s="46"/>
      <c r="B676" s="59"/>
      <c r="C676" s="163" t="s">
        <v>1173</v>
      </c>
      <c r="D676" s="181">
        <f>SUM(D668:D674)</f>
        <v>690959</v>
      </c>
    </row>
    <row r="677" spans="2:3" ht="15">
      <c r="B677" s="59"/>
      <c r="C677" s="59"/>
    </row>
    <row r="678" spans="1:4" ht="15.75">
      <c r="A678" s="149" t="s">
        <v>159</v>
      </c>
      <c r="B678" s="395" t="s">
        <v>1259</v>
      </c>
      <c r="C678" s="395"/>
      <c r="D678" s="395"/>
    </row>
    <row r="679" spans="1:4" ht="31.5">
      <c r="A679" s="161" t="s">
        <v>1188</v>
      </c>
      <c r="B679" s="170"/>
      <c r="C679" s="160"/>
      <c r="D679" s="91" t="s">
        <v>476</v>
      </c>
    </row>
    <row r="680" spans="1:5" ht="15">
      <c r="A680" s="28"/>
      <c r="B680" s="57"/>
      <c r="C680" s="58"/>
      <c r="D680" s="37">
        <v>0</v>
      </c>
      <c r="E680" s="27" t="s">
        <v>144</v>
      </c>
    </row>
    <row r="681" spans="1:5" ht="15">
      <c r="A681" s="28"/>
      <c r="C681" s="37"/>
      <c r="D681" s="37">
        <v>0</v>
      </c>
      <c r="E681" s="28" t="s">
        <v>145</v>
      </c>
    </row>
    <row r="682" spans="1:5" ht="15">
      <c r="A682" s="28" t="s">
        <v>646</v>
      </c>
      <c r="C682" s="37"/>
      <c r="D682" s="37">
        <v>16382</v>
      </c>
      <c r="E682" s="28" t="s">
        <v>146</v>
      </c>
    </row>
    <row r="683" spans="1:5" ht="15">
      <c r="A683" s="28" t="s">
        <v>597</v>
      </c>
      <c r="C683" s="37"/>
      <c r="D683" s="37">
        <v>16332</v>
      </c>
      <c r="E683" s="27" t="s">
        <v>414</v>
      </c>
    </row>
    <row r="684" spans="1:4" ht="15">
      <c r="A684" s="28" t="s">
        <v>590</v>
      </c>
      <c r="C684" s="37"/>
      <c r="D684" s="37">
        <v>265311</v>
      </c>
    </row>
    <row r="685" spans="1:4" ht="15.75">
      <c r="A685" s="46"/>
      <c r="B685" s="59"/>
      <c r="C685" s="163" t="s">
        <v>1173</v>
      </c>
      <c r="D685" s="175">
        <f>SUM(D680:D684)</f>
        <v>298025</v>
      </c>
    </row>
    <row r="686" ht="15">
      <c r="C686" s="30"/>
    </row>
    <row r="687" spans="1:4" ht="15.75">
      <c r="A687" s="159" t="s">
        <v>142</v>
      </c>
      <c r="B687" s="391" t="s">
        <v>1260</v>
      </c>
      <c r="C687" s="391"/>
      <c r="D687" s="391"/>
    </row>
    <row r="688" spans="1:4" ht="31.5">
      <c r="A688" s="161" t="s">
        <v>1188</v>
      </c>
      <c r="B688" s="170"/>
      <c r="C688" s="160"/>
      <c r="D688" s="91" t="s">
        <v>476</v>
      </c>
    </row>
    <row r="689" spans="1:5" ht="15">
      <c r="A689" s="28" t="str">
        <f>+PROPER(E689)</f>
        <v>Tds On Brokerage</v>
      </c>
      <c r="C689" s="37"/>
      <c r="D689" s="22">
        <v>22258</v>
      </c>
      <c r="E689" s="28" t="s">
        <v>17</v>
      </c>
    </row>
    <row r="690" spans="1:5" ht="15">
      <c r="A690" s="28" t="str">
        <f>+PROPER(E690)</f>
        <v>Tds On Contracotrs</v>
      </c>
      <c r="C690" s="37"/>
      <c r="D690" s="22">
        <v>9262</v>
      </c>
      <c r="E690" s="28" t="s">
        <v>1261</v>
      </c>
    </row>
    <row r="691" spans="1:5" ht="15">
      <c r="A691" s="28" t="str">
        <f>+PROPER(E691)</f>
        <v>Tds On Professional Services</v>
      </c>
      <c r="C691" s="37"/>
      <c r="D691" s="22">
        <v>11030</v>
      </c>
      <c r="E691" s="28" t="s">
        <v>1262</v>
      </c>
    </row>
    <row r="692" spans="1:5" ht="15">
      <c r="A692" s="28" t="str">
        <f>+PROPER(E692)</f>
        <v>Tds On Interest</v>
      </c>
      <c r="C692" s="37"/>
      <c r="D692" s="22">
        <v>277</v>
      </c>
      <c r="E692" s="23" t="s">
        <v>411</v>
      </c>
    </row>
    <row r="693" spans="1:4" ht="15.75">
      <c r="A693" s="46"/>
      <c r="B693" s="59"/>
      <c r="C693" s="163" t="s">
        <v>1173</v>
      </c>
      <c r="D693" s="175">
        <f>SUM(D689:D692)</f>
        <v>42827</v>
      </c>
    </row>
    <row r="696" spans="1:4" ht="15.75">
      <c r="A696" s="159" t="s">
        <v>598</v>
      </c>
      <c r="B696" s="390" t="s">
        <v>599</v>
      </c>
      <c r="C696" s="390"/>
      <c r="D696" s="390"/>
    </row>
    <row r="697" spans="1:4" ht="31.5">
      <c r="A697" s="161" t="s">
        <v>1188</v>
      </c>
      <c r="B697" s="170"/>
      <c r="C697" s="160"/>
      <c r="D697" s="91" t="s">
        <v>476</v>
      </c>
    </row>
    <row r="698" spans="1:4" ht="15">
      <c r="A698" s="28" t="s">
        <v>591</v>
      </c>
      <c r="C698" s="37"/>
      <c r="D698" s="22">
        <v>8773</v>
      </c>
    </row>
    <row r="699" spans="1:4" ht="15">
      <c r="A699" s="28" t="s">
        <v>603</v>
      </c>
      <c r="C699" s="37"/>
      <c r="D699" s="22">
        <v>921</v>
      </c>
    </row>
    <row r="700" spans="1:4" ht="15">
      <c r="A700" s="28" t="s">
        <v>604</v>
      </c>
      <c r="C700" s="37"/>
      <c r="D700" s="22">
        <v>9407</v>
      </c>
    </row>
    <row r="701" spans="1:4" ht="15">
      <c r="A701" s="28" t="s">
        <v>592</v>
      </c>
      <c r="C701" s="37"/>
      <c r="D701" s="22">
        <v>400000</v>
      </c>
    </row>
    <row r="702" spans="1:4" ht="15">
      <c r="A702" s="28" t="s">
        <v>605</v>
      </c>
      <c r="C702" s="37"/>
      <c r="D702" s="22">
        <v>375000</v>
      </c>
    </row>
    <row r="703" spans="1:4" ht="15">
      <c r="A703" s="28" t="s">
        <v>606</v>
      </c>
      <c r="C703" s="37"/>
      <c r="D703" s="22">
        <v>4035</v>
      </c>
    </row>
    <row r="704" spans="1:4" ht="15">
      <c r="A704" s="28" t="s">
        <v>607</v>
      </c>
      <c r="C704" s="37"/>
      <c r="D704" s="22">
        <v>4187379</v>
      </c>
    </row>
    <row r="705" spans="1:4" ht="15">
      <c r="A705" s="28"/>
      <c r="C705" s="37"/>
      <c r="D705" s="22"/>
    </row>
    <row r="706" spans="1:4" ht="15.75">
      <c r="A706" s="46"/>
      <c r="B706" s="59"/>
      <c r="C706" s="163" t="s">
        <v>1173</v>
      </c>
      <c r="D706" s="175">
        <f>SUM(D698:D704)</f>
        <v>4985515</v>
      </c>
    </row>
    <row r="711" spans="1:4" ht="15.75">
      <c r="A711" s="159" t="s">
        <v>600</v>
      </c>
      <c r="B711" s="390" t="s">
        <v>601</v>
      </c>
      <c r="C711" s="390"/>
      <c r="D711" s="390"/>
    </row>
    <row r="712" spans="1:4" ht="31.5">
      <c r="A712" s="161" t="s">
        <v>1188</v>
      </c>
      <c r="B712" s="170"/>
      <c r="C712" s="160"/>
      <c r="D712" s="91" t="s">
        <v>476</v>
      </c>
    </row>
    <row r="713" spans="1:4" ht="15.75">
      <c r="A713" s="278"/>
      <c r="B713" s="279"/>
      <c r="C713" s="280"/>
      <c r="D713" s="276"/>
    </row>
    <row r="714" spans="1:4" ht="15">
      <c r="A714" s="28" t="s">
        <v>602</v>
      </c>
      <c r="C714" s="37"/>
      <c r="D714" s="22">
        <v>140832</v>
      </c>
    </row>
    <row r="715" spans="1:4" ht="15">
      <c r="A715" s="28" t="s">
        <v>490</v>
      </c>
      <c r="C715" s="37"/>
      <c r="D715" s="22">
        <v>500000</v>
      </c>
    </row>
    <row r="716" spans="1:4" ht="15">
      <c r="A716" s="28" t="s">
        <v>610</v>
      </c>
      <c r="C716" s="37"/>
      <c r="D716" s="22">
        <v>91970</v>
      </c>
    </row>
    <row r="717" spans="1:4" ht="15">
      <c r="A717" s="28" t="s">
        <v>611</v>
      </c>
      <c r="C717" s="37"/>
      <c r="D717" s="22">
        <v>4387</v>
      </c>
    </row>
    <row r="718" spans="1:4" ht="15">
      <c r="A718" s="28" t="s">
        <v>612</v>
      </c>
      <c r="C718" s="37"/>
      <c r="D718" s="22">
        <v>989040</v>
      </c>
    </row>
    <row r="719" spans="1:4" ht="15">
      <c r="A719" s="28" t="s">
        <v>613</v>
      </c>
      <c r="C719" s="37"/>
      <c r="D719" s="22">
        <v>198825</v>
      </c>
    </row>
    <row r="720" spans="1:4" ht="15">
      <c r="A720" s="28" t="s">
        <v>614</v>
      </c>
      <c r="C720" s="37"/>
      <c r="D720" s="22">
        <v>30840</v>
      </c>
    </row>
    <row r="721" spans="1:4" ht="15">
      <c r="A721" s="28" t="s">
        <v>615</v>
      </c>
      <c r="C721" s="37"/>
      <c r="D721" s="22">
        <v>206871</v>
      </c>
    </row>
    <row r="722" spans="1:4" ht="15">
      <c r="A722" s="28">
        <f>+PROPER(E722)</f>
      </c>
      <c r="C722" s="37"/>
      <c r="D722" s="22"/>
    </row>
    <row r="723" spans="1:4" ht="15.75">
      <c r="A723" s="46"/>
      <c r="B723" s="59"/>
      <c r="C723" s="163" t="s">
        <v>1173</v>
      </c>
      <c r="D723" s="175">
        <f>SUM(D714:D722)</f>
        <v>2162765</v>
      </c>
    </row>
    <row r="725" spans="1:4" ht="15.75">
      <c r="A725" s="159" t="s">
        <v>617</v>
      </c>
      <c r="B725" s="391" t="s">
        <v>618</v>
      </c>
      <c r="C725" s="391"/>
      <c r="D725" s="391"/>
    </row>
    <row r="726" spans="1:4" ht="31.5">
      <c r="A726" s="161" t="s">
        <v>1188</v>
      </c>
      <c r="B726" s="170"/>
      <c r="C726" s="160"/>
      <c r="D726" s="91" t="s">
        <v>476</v>
      </c>
    </row>
    <row r="727" spans="1:4" ht="15">
      <c r="A727" s="28" t="s">
        <v>608</v>
      </c>
      <c r="C727" s="37"/>
      <c r="D727" s="22">
        <v>1500000</v>
      </c>
    </row>
    <row r="728" spans="1:4" ht="15">
      <c r="A728" s="28" t="s">
        <v>609</v>
      </c>
      <c r="C728" s="37"/>
      <c r="D728" s="22">
        <v>250000</v>
      </c>
    </row>
    <row r="729" spans="1:4" ht="15">
      <c r="A729" s="28"/>
      <c r="C729" s="37"/>
      <c r="D729" s="22"/>
    </row>
    <row r="730" spans="1:4" ht="15.75">
      <c r="A730" s="46"/>
      <c r="B730" s="59"/>
      <c r="C730" s="163" t="s">
        <v>1173</v>
      </c>
      <c r="D730" s="175">
        <f>SUM(D727:D729)</f>
        <v>1750000</v>
      </c>
    </row>
  </sheetData>
  <sheetProtection/>
  <mergeCells count="54">
    <mergeCell ref="C145:D145"/>
    <mergeCell ref="C130:D130"/>
    <mergeCell ref="X4:Z4"/>
    <mergeCell ref="C138:D138"/>
    <mergeCell ref="A60:D60"/>
    <mergeCell ref="A61:D61"/>
    <mergeCell ref="C405:D405"/>
    <mergeCell ref="C350:D350"/>
    <mergeCell ref="C376:D376"/>
    <mergeCell ref="A355:B355"/>
    <mergeCell ref="AA4:AD4"/>
    <mergeCell ref="C235:D235"/>
    <mergeCell ref="A165:B165"/>
    <mergeCell ref="B213:D213"/>
    <mergeCell ref="C174:D174"/>
    <mergeCell ref="A3:D3"/>
    <mergeCell ref="A4:D4"/>
    <mergeCell ref="B290:D290"/>
    <mergeCell ref="C340:D340"/>
    <mergeCell ref="C327:D327"/>
    <mergeCell ref="B243:D243"/>
    <mergeCell ref="B255:D255"/>
    <mergeCell ref="A286:B286"/>
    <mergeCell ref="C167:D167"/>
    <mergeCell ref="A62:D62"/>
    <mergeCell ref="AE4:AH4"/>
    <mergeCell ref="A100:D100"/>
    <mergeCell ref="A49:D49"/>
    <mergeCell ref="C398:D398"/>
    <mergeCell ref="C357:D357"/>
    <mergeCell ref="B366:D366"/>
    <mergeCell ref="C112:D112"/>
    <mergeCell ref="B266:D266"/>
    <mergeCell ref="B318:D318"/>
    <mergeCell ref="B300:D300"/>
    <mergeCell ref="C412:D412"/>
    <mergeCell ref="C418:D418"/>
    <mergeCell ref="C457:D457"/>
    <mergeCell ref="A594:C594"/>
    <mergeCell ref="A458:A459"/>
    <mergeCell ref="B593:D593"/>
    <mergeCell ref="A426:D426"/>
    <mergeCell ref="A551:C551"/>
    <mergeCell ref="A528:C528"/>
    <mergeCell ref="A428:C428"/>
    <mergeCell ref="B711:D711"/>
    <mergeCell ref="B725:D725"/>
    <mergeCell ref="A644:C644"/>
    <mergeCell ref="B687:D687"/>
    <mergeCell ref="B678:D678"/>
    <mergeCell ref="A445:C445"/>
    <mergeCell ref="B550:D550"/>
    <mergeCell ref="C527:D527"/>
    <mergeCell ref="B696:D696"/>
  </mergeCells>
  <printOptions horizontalCentered="1"/>
  <pageMargins left="0.25" right="0.25" top="0.75" bottom="0.5" header="0.16" footer="0.16"/>
  <pageSetup horizontalDpi="300" verticalDpi="300" orientation="portrait" paperSize="9" scale="95" r:id="rId1"/>
  <headerFooter alignWithMargins="0">
    <oddHeader>&amp;CMINAXI TEXTILES LIMITED
PLOT NO. 3311
GIDC INDUSTRIAL ESTATE
VILLAGE: CHHATRAL
TA. KALOL, DIST. GANDHINAGAR
</oddHeader>
  </headerFooter>
  <rowBreaks count="15" manualBreakCount="15">
    <brk id="58" max="255" man="1"/>
    <brk id="109" max="3" man="1"/>
    <brk id="143" max="3" man="1"/>
    <brk id="165" max="255" man="1"/>
    <brk id="211" max="3" man="1"/>
    <brk id="253" max="3" man="1"/>
    <brk id="298" max="3" man="1"/>
    <brk id="364" max="3" man="1"/>
    <brk id="410" max="3" man="1"/>
    <brk id="454" max="255" man="1"/>
    <brk id="504" max="3" man="1"/>
    <brk id="548" max="3" man="1"/>
    <brk id="590" max="255" man="1"/>
    <brk id="641" max="3" man="1"/>
    <brk id="664" max="3" man="1"/>
  </rowBreaks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1"/>
  <sheetViews>
    <sheetView zoomScaleSheetLayoutView="100" zoomScalePageLayoutView="0" workbookViewId="0" topLeftCell="A32">
      <selection activeCell="A34" sqref="A34"/>
    </sheetView>
  </sheetViews>
  <sheetFormatPr defaultColWidth="9.140625" defaultRowHeight="12.75"/>
  <cols>
    <col min="1" max="1" width="5.57421875" style="0" customWidth="1"/>
    <col min="2" max="2" width="46.421875" style="0" customWidth="1"/>
    <col min="3" max="3" width="13.140625" style="0" customWidth="1"/>
    <col min="4" max="4" width="11.7109375" style="0" customWidth="1"/>
    <col min="5" max="5" width="12.28125" style="0" customWidth="1"/>
    <col min="6" max="6" width="12.00390625" style="0" customWidth="1"/>
    <col min="7" max="7" width="4.421875" style="0" customWidth="1"/>
    <col min="8" max="8" width="16.57421875" style="0" bestFit="1" customWidth="1"/>
  </cols>
  <sheetData>
    <row r="1" spans="1:6" ht="15">
      <c r="A1" s="431" t="s">
        <v>1126</v>
      </c>
      <c r="B1" s="431"/>
      <c r="C1" s="431"/>
      <c r="D1" s="431"/>
      <c r="E1" s="431"/>
      <c r="F1" s="431"/>
    </row>
    <row r="2" spans="1:7" ht="15">
      <c r="A2" s="388" t="s">
        <v>1127</v>
      </c>
      <c r="B2" s="388"/>
      <c r="C2" s="388"/>
      <c r="D2" s="388"/>
      <c r="E2" s="388"/>
      <c r="F2" s="388"/>
      <c r="G2" s="388"/>
    </row>
    <row r="3" spans="1:7" ht="15">
      <c r="A3" s="431" t="s">
        <v>1128</v>
      </c>
      <c r="B3" s="431"/>
      <c r="C3" s="431"/>
      <c r="D3" s="431"/>
      <c r="E3" s="431"/>
      <c r="F3" s="431"/>
      <c r="G3" s="431"/>
    </row>
    <row r="4" spans="1:6" ht="12.75">
      <c r="A4" s="382" t="s">
        <v>1129</v>
      </c>
      <c r="B4" s="382"/>
      <c r="C4" s="382"/>
      <c r="D4" s="382"/>
      <c r="E4" s="382"/>
      <c r="F4" s="382"/>
    </row>
    <row r="5" spans="1:6" ht="12.75">
      <c r="A5" s="423" t="s">
        <v>1130</v>
      </c>
      <c r="B5" s="423"/>
      <c r="C5" s="423"/>
      <c r="D5" s="423"/>
      <c r="E5" s="423"/>
      <c r="F5" s="423"/>
    </row>
    <row r="6" spans="1:6" ht="12.75">
      <c r="A6" s="423" t="s">
        <v>2</v>
      </c>
      <c r="B6" s="423"/>
      <c r="C6" s="423"/>
      <c r="D6" s="423"/>
      <c r="E6" s="423"/>
      <c r="F6" s="423"/>
    </row>
    <row r="7" spans="1:6" ht="12.75">
      <c r="A7" s="424" t="s">
        <v>1129</v>
      </c>
      <c r="B7" s="424"/>
      <c r="C7" s="424"/>
      <c r="D7" s="424"/>
      <c r="E7" s="424"/>
      <c r="F7" s="424"/>
    </row>
    <row r="8" ht="13.5" thickBot="1">
      <c r="E8" s="13" t="s">
        <v>340</v>
      </c>
    </row>
    <row r="9" spans="1:6" ht="12.75" customHeight="1">
      <c r="A9" s="1"/>
      <c r="B9" s="425" t="s">
        <v>1131</v>
      </c>
      <c r="C9" s="427" t="s">
        <v>3</v>
      </c>
      <c r="D9" s="428"/>
      <c r="E9" s="427" t="s">
        <v>381</v>
      </c>
      <c r="F9" s="428"/>
    </row>
    <row r="10" spans="1:6" ht="13.5" thickBot="1">
      <c r="A10" s="2"/>
      <c r="B10" s="426"/>
      <c r="C10" s="429"/>
      <c r="D10" s="430"/>
      <c r="E10" s="429"/>
      <c r="F10" s="430"/>
    </row>
    <row r="11" spans="1:6" ht="12.75">
      <c r="A11" s="1"/>
      <c r="B11" s="3"/>
      <c r="C11" s="272"/>
      <c r="D11" s="4"/>
      <c r="E11" s="5"/>
      <c r="F11" s="4"/>
    </row>
    <row r="12" spans="1:6" ht="12.75">
      <c r="A12" s="6" t="s">
        <v>1132</v>
      </c>
      <c r="B12" s="97" t="s">
        <v>1133</v>
      </c>
      <c r="C12" s="7"/>
      <c r="D12" s="8"/>
      <c r="E12" s="9"/>
      <c r="F12" s="8"/>
    </row>
    <row r="13" spans="1:6" ht="12.75">
      <c r="A13" s="10"/>
      <c r="B13" s="7"/>
      <c r="C13" s="7"/>
      <c r="D13" s="8"/>
      <c r="E13" s="9"/>
      <c r="F13" s="8"/>
    </row>
    <row r="14" spans="1:8" ht="12.75">
      <c r="A14" s="10"/>
      <c r="B14" s="7" t="s">
        <v>1134</v>
      </c>
      <c r="C14" s="197"/>
      <c r="D14" s="198">
        <f>+'BS&amp;PL'!C84/100000</f>
        <v>71.07264409999996</v>
      </c>
      <c r="E14" s="197"/>
      <c r="F14" s="198">
        <v>37.66</v>
      </c>
      <c r="H14" s="196"/>
    </row>
    <row r="15" spans="1:8" ht="12.75">
      <c r="A15" s="10"/>
      <c r="B15" s="7"/>
      <c r="C15" s="197"/>
      <c r="D15" s="198"/>
      <c r="E15" s="197"/>
      <c r="F15" s="198"/>
      <c r="H15" s="208"/>
    </row>
    <row r="16" spans="1:6" ht="12.75">
      <c r="A16" s="10"/>
      <c r="B16" s="97" t="s">
        <v>1135</v>
      </c>
      <c r="C16" s="197"/>
      <c r="D16" s="199"/>
      <c r="E16" s="197"/>
      <c r="F16" s="199"/>
    </row>
    <row r="17" spans="1:6" ht="12.75">
      <c r="A17" s="10"/>
      <c r="B17" s="7" t="s">
        <v>1136</v>
      </c>
      <c r="C17" s="200">
        <f>+'BS&amp;PL'!C80/100000</f>
        <v>38.560885899999995</v>
      </c>
      <c r="D17" s="201" t="s">
        <v>1129</v>
      </c>
      <c r="E17" s="200">
        <v>23.63</v>
      </c>
      <c r="F17" s="201" t="s">
        <v>1129</v>
      </c>
    </row>
    <row r="18" spans="1:6" ht="12.75">
      <c r="A18" s="10"/>
      <c r="B18" s="7" t="s">
        <v>1137</v>
      </c>
      <c r="C18" s="200">
        <f>+'BS&amp;PL'!C78/100000</f>
        <v>54.2598</v>
      </c>
      <c r="D18" s="199"/>
      <c r="E18" s="200">
        <v>18.99</v>
      </c>
      <c r="F18" s="199"/>
    </row>
    <row r="19" spans="1:6" ht="12.75">
      <c r="A19" s="10"/>
      <c r="B19" s="7" t="s">
        <v>341</v>
      </c>
      <c r="C19" s="200">
        <v>0</v>
      </c>
      <c r="D19" s="199"/>
      <c r="E19" s="200">
        <v>0</v>
      </c>
      <c r="F19" s="199"/>
    </row>
    <row r="20" spans="1:6" ht="12.75">
      <c r="A20" s="10"/>
      <c r="B20" s="7" t="s">
        <v>342</v>
      </c>
      <c r="C20" s="200">
        <v>0</v>
      </c>
      <c r="D20" s="199"/>
      <c r="E20" s="200">
        <v>0</v>
      </c>
      <c r="F20" s="199"/>
    </row>
    <row r="21" spans="1:6" ht="12.75">
      <c r="A21" s="10"/>
      <c r="B21" s="7" t="s">
        <v>1138</v>
      </c>
      <c r="C21" s="202">
        <f>-'BS&amp;PL'!C238/100000</f>
        <v>-0.7614</v>
      </c>
      <c r="D21" s="199"/>
      <c r="E21" s="202">
        <v>-1.63</v>
      </c>
      <c r="F21" s="199"/>
    </row>
    <row r="22" spans="1:6" ht="12.75">
      <c r="A22" s="10"/>
      <c r="B22" s="7" t="s">
        <v>345</v>
      </c>
      <c r="C22" s="203"/>
      <c r="D22" s="198">
        <f>SUM(C17:C22)</f>
        <v>92.0592859</v>
      </c>
      <c r="E22" s="203"/>
      <c r="F22" s="198">
        <f>SUM(E17:E22)</f>
        <v>40.989999999999995</v>
      </c>
    </row>
    <row r="23" spans="1:9" ht="12.75">
      <c r="A23" s="10"/>
      <c r="B23" s="7"/>
      <c r="C23" s="197"/>
      <c r="D23" s="199"/>
      <c r="E23" s="197"/>
      <c r="F23" s="199"/>
      <c r="I23" s="196"/>
    </row>
    <row r="24" spans="1:25" ht="12.75">
      <c r="A24" s="10"/>
      <c r="B24" s="7" t="s">
        <v>1139</v>
      </c>
      <c r="C24" s="197"/>
      <c r="D24" s="198">
        <f>+D14+D22</f>
        <v>163.13192999999995</v>
      </c>
      <c r="E24" s="197"/>
      <c r="F24" s="198">
        <f>+F14+F22</f>
        <v>78.64999999999999</v>
      </c>
      <c r="U24">
        <v>1733365</v>
      </c>
      <c r="V24">
        <v>0</v>
      </c>
      <c r="W24">
        <f>+U24-V24</f>
        <v>1733365</v>
      </c>
      <c r="X24">
        <v>0</v>
      </c>
      <c r="Y24">
        <f>+V24-X24</f>
        <v>0</v>
      </c>
    </row>
    <row r="25" spans="1:25" ht="12.75">
      <c r="A25" s="10"/>
      <c r="B25" s="7"/>
      <c r="C25" s="197"/>
      <c r="D25" s="199"/>
      <c r="E25" s="197"/>
      <c r="F25" s="199"/>
      <c r="K25" s="13"/>
      <c r="L25" s="13"/>
      <c r="U25">
        <v>1845151</v>
      </c>
      <c r="V25">
        <v>1100000</v>
      </c>
      <c r="W25">
        <f>+U25-V25</f>
        <v>745151</v>
      </c>
      <c r="X25">
        <v>0</v>
      </c>
      <c r="Y25">
        <f>+V25-X25</f>
        <v>1100000</v>
      </c>
    </row>
    <row r="26" spans="1:26" ht="12.75">
      <c r="A26" s="10"/>
      <c r="B26" s="7" t="s">
        <v>1140</v>
      </c>
      <c r="C26" s="200">
        <f>(+'BS&amp;PL'!D184-'BS&amp;PL'!C184)/100000</f>
        <v>-26.25602</v>
      </c>
      <c r="D26" s="199"/>
      <c r="E26" s="200">
        <v>-86.77</v>
      </c>
      <c r="F26" s="199"/>
      <c r="I26" s="19"/>
      <c r="U26">
        <v>1100000</v>
      </c>
      <c r="W26">
        <f>+U26-V26</f>
        <v>1100000</v>
      </c>
      <c r="Y26">
        <f>SUM(Y24:Y25)</f>
        <v>1100000</v>
      </c>
      <c r="Z26">
        <f>+Y26/100000</f>
        <v>11</v>
      </c>
    </row>
    <row r="27" spans="1:23" ht="12.75">
      <c r="A27" s="10"/>
      <c r="B27" s="7" t="s">
        <v>1141</v>
      </c>
      <c r="C27" s="202">
        <f>(+'BS&amp;PL'!D37+'BS&amp;PL'!D40-'BS&amp;PL'!C37-'BS&amp;PL'!C40)/100000-6.07</f>
        <v>-203.09587</v>
      </c>
      <c r="D27" s="199"/>
      <c r="E27" s="202">
        <v>-118.48</v>
      </c>
      <c r="F27" s="199"/>
      <c r="W27">
        <f>SUM(W24:W26)</f>
        <v>3578516</v>
      </c>
    </row>
    <row r="28" spans="1:23" ht="12.75">
      <c r="A28" s="10"/>
      <c r="B28" s="7" t="s">
        <v>1142</v>
      </c>
      <c r="C28" s="204">
        <f>(-'BS&amp;PL'!D44+'BS&amp;PL'!C44)/100000+('BS&amp;PL'!D227+'BS&amp;PL'!C227)/100000</f>
        <v>94.31653</v>
      </c>
      <c r="D28" s="205">
        <f>SUM(C26:C28)-0.01</f>
        <v>-135.04536</v>
      </c>
      <c r="E28" s="204">
        <v>55.39</v>
      </c>
      <c r="F28" s="205">
        <f>SUM(E26:E28)-0.01</f>
        <v>-149.87</v>
      </c>
      <c r="G28" s="240"/>
      <c r="H28" s="14"/>
      <c r="W28">
        <f>+W27/100000</f>
        <v>35.78516</v>
      </c>
    </row>
    <row r="29" spans="1:7" ht="12.75">
      <c r="A29" s="10"/>
      <c r="B29" s="7"/>
      <c r="C29" s="197"/>
      <c r="D29" s="199"/>
      <c r="E29" s="197"/>
      <c r="F29" s="199"/>
      <c r="G29" s="9"/>
    </row>
    <row r="30" spans="1:7" ht="12.75">
      <c r="A30" s="10"/>
      <c r="B30" s="7" t="s">
        <v>1143</v>
      </c>
      <c r="C30" s="197"/>
      <c r="D30" s="205">
        <f>+D24+D28</f>
        <v>28.086569999999966</v>
      </c>
      <c r="E30" s="197"/>
      <c r="F30" s="205">
        <f>+F24+F28</f>
        <v>-71.22000000000001</v>
      </c>
      <c r="G30" s="14"/>
    </row>
    <row r="31" spans="1:21" ht="12.75">
      <c r="A31" s="10"/>
      <c r="B31" s="7"/>
      <c r="C31" s="197"/>
      <c r="D31" s="199"/>
      <c r="E31" s="197"/>
      <c r="F31" s="199"/>
      <c r="O31" s="14"/>
      <c r="U31">
        <v>2470800</v>
      </c>
    </row>
    <row r="32" spans="1:21" ht="12.75">
      <c r="A32" s="10"/>
      <c r="B32" s="7" t="s">
        <v>1144</v>
      </c>
      <c r="C32" s="197"/>
      <c r="D32" s="205">
        <f>+'BS&amp;PL'!C227/100000</f>
        <v>-7.13025</v>
      </c>
      <c r="E32" s="197"/>
      <c r="F32" s="205">
        <v>-4.49</v>
      </c>
      <c r="H32" s="14"/>
      <c r="U32">
        <v>316571</v>
      </c>
    </row>
    <row r="33" spans="1:21" ht="12.75">
      <c r="A33" s="10"/>
      <c r="B33" s="7"/>
      <c r="C33" s="197"/>
      <c r="D33" s="199"/>
      <c r="E33" s="197"/>
      <c r="F33" s="199"/>
      <c r="U33">
        <f>+U31+U32</f>
        <v>2787371</v>
      </c>
    </row>
    <row r="34" spans="1:8" ht="12.75">
      <c r="A34" s="10"/>
      <c r="B34" s="7" t="s">
        <v>1145</v>
      </c>
      <c r="C34" s="197"/>
      <c r="D34" s="205">
        <f>+D30+D32</f>
        <v>20.956319999999966</v>
      </c>
      <c r="E34" s="197"/>
      <c r="F34" s="205">
        <f>+F30+F32</f>
        <v>-75.71000000000001</v>
      </c>
      <c r="H34" s="14"/>
    </row>
    <row r="35" spans="1:6" ht="12.75">
      <c r="A35" s="10"/>
      <c r="B35" s="7"/>
      <c r="C35" s="197"/>
      <c r="D35" s="199"/>
      <c r="E35" s="197"/>
      <c r="F35" s="199"/>
    </row>
    <row r="36" spans="1:6" ht="12.75">
      <c r="A36" s="6" t="s">
        <v>1146</v>
      </c>
      <c r="B36" s="97" t="s">
        <v>1147</v>
      </c>
      <c r="C36" s="206" t="s">
        <v>1129</v>
      </c>
      <c r="D36" s="199"/>
      <c r="E36" s="206" t="s">
        <v>1129</v>
      </c>
      <c r="F36" s="199"/>
    </row>
    <row r="37" spans="1:6" ht="12.75">
      <c r="A37" s="10"/>
      <c r="B37" s="7"/>
      <c r="C37" s="197"/>
      <c r="D37" s="199"/>
      <c r="E37" s="197"/>
      <c r="F37" s="199"/>
    </row>
    <row r="38" spans="1:6" ht="12.75">
      <c r="A38" s="10"/>
      <c r="B38" s="7" t="s">
        <v>1148</v>
      </c>
      <c r="C38" s="202">
        <f>-'DEP 08-09'!E18/100000</f>
        <v>-279.62807</v>
      </c>
      <c r="D38" s="199"/>
      <c r="E38" s="202">
        <v>-140.49</v>
      </c>
      <c r="F38" s="199"/>
    </row>
    <row r="39" spans="1:6" ht="12.75">
      <c r="A39" s="10"/>
      <c r="B39" s="7" t="s">
        <v>1149</v>
      </c>
      <c r="C39" s="207">
        <f>+'DEP 08-09'!F18/100000</f>
        <v>11.67757</v>
      </c>
      <c r="D39" s="199"/>
      <c r="E39" s="207">
        <v>0</v>
      </c>
      <c r="F39" s="199"/>
    </row>
    <row r="40" spans="1:6" ht="12.75">
      <c r="A40" s="10"/>
      <c r="B40" s="7" t="s">
        <v>343</v>
      </c>
      <c r="C40" s="202">
        <v>0</v>
      </c>
      <c r="D40" s="199"/>
      <c r="E40" s="202">
        <v>0</v>
      </c>
      <c r="F40" s="199"/>
    </row>
    <row r="41" spans="1:6" ht="12.75">
      <c r="A41" s="10"/>
      <c r="B41" s="7" t="s">
        <v>1138</v>
      </c>
      <c r="C41" s="203">
        <f>+-C21</f>
        <v>0.7614</v>
      </c>
      <c r="D41" s="199"/>
      <c r="E41" s="203">
        <f>+-E21</f>
        <v>1.63</v>
      </c>
      <c r="F41" s="199"/>
    </row>
    <row r="42" spans="1:6" ht="12.75">
      <c r="A42" s="10"/>
      <c r="B42" s="7"/>
      <c r="C42" s="197"/>
      <c r="D42" s="199"/>
      <c r="E42" s="197"/>
      <c r="F42" s="199"/>
    </row>
    <row r="43" spans="1:6" ht="12.75">
      <c r="A43" s="10"/>
      <c r="B43" s="7" t="s">
        <v>1150</v>
      </c>
      <c r="C43" s="197"/>
      <c r="D43" s="205">
        <f>SUM(C38:C41)</f>
        <v>-267.1891</v>
      </c>
      <c r="E43" s="197"/>
      <c r="F43" s="205">
        <f>SUM(E38:E41)</f>
        <v>-138.86</v>
      </c>
    </row>
    <row r="44" spans="1:6" ht="12.75">
      <c r="A44" s="10"/>
      <c r="B44" s="7"/>
      <c r="C44" s="197"/>
      <c r="D44" s="199"/>
      <c r="E44" s="197"/>
      <c r="F44" s="199"/>
    </row>
    <row r="45" spans="1:6" ht="12.75">
      <c r="A45" s="6" t="s">
        <v>1151</v>
      </c>
      <c r="B45" s="97" t="s">
        <v>1152</v>
      </c>
      <c r="C45" s="197"/>
      <c r="D45" s="199"/>
      <c r="E45" s="197"/>
      <c r="F45" s="199"/>
    </row>
    <row r="46" spans="1:6" ht="12.75">
      <c r="A46" s="10"/>
      <c r="B46" s="7"/>
      <c r="C46" s="197"/>
      <c r="D46" s="199"/>
      <c r="E46" s="197"/>
      <c r="F46" s="199"/>
    </row>
    <row r="47" spans="1:6" ht="12.75">
      <c r="A47" s="10"/>
      <c r="B47" s="7" t="s">
        <v>1153</v>
      </c>
      <c r="C47" s="197"/>
      <c r="D47" s="199"/>
      <c r="E47" s="197"/>
      <c r="F47" s="199"/>
    </row>
    <row r="48" spans="1:6" ht="12.75">
      <c r="A48" s="10"/>
      <c r="B48" s="7" t="s">
        <v>1154</v>
      </c>
      <c r="C48" s="202">
        <f>(+'BS&amp;PL'!C16+'BS&amp;PL'!C19-'BS&amp;PL'!D16)/100000</f>
        <v>317.11674</v>
      </c>
      <c r="D48" s="199"/>
      <c r="E48" s="202">
        <v>227.62</v>
      </c>
      <c r="F48" s="199"/>
    </row>
    <row r="49" spans="1:6" ht="12.75">
      <c r="A49" s="10"/>
      <c r="B49" s="7" t="s">
        <v>1155</v>
      </c>
      <c r="C49" s="202">
        <v>0</v>
      </c>
      <c r="D49" s="199"/>
      <c r="E49" s="202">
        <v>0</v>
      </c>
      <c r="F49" s="199"/>
    </row>
    <row r="50" spans="1:6" ht="12.75">
      <c r="A50" s="10"/>
      <c r="B50" s="7" t="s">
        <v>1156</v>
      </c>
      <c r="C50" s="204">
        <f>+-C18</f>
        <v>-54.2598</v>
      </c>
      <c r="D50" s="199"/>
      <c r="E50" s="204">
        <f>+-E18</f>
        <v>-18.99</v>
      </c>
      <c r="F50" s="199"/>
    </row>
    <row r="51" spans="1:6" ht="12.75">
      <c r="A51" s="10"/>
      <c r="B51" s="7"/>
      <c r="C51" s="197"/>
      <c r="D51" s="199"/>
      <c r="E51" s="197"/>
      <c r="F51" s="199"/>
    </row>
    <row r="52" spans="1:6" ht="12.75">
      <c r="A52" s="10"/>
      <c r="B52" s="7" t="s">
        <v>1157</v>
      </c>
      <c r="C52" s="197"/>
      <c r="D52" s="205">
        <f>SUM(C47:C50)</f>
        <v>262.85694</v>
      </c>
      <c r="E52" s="197"/>
      <c r="F52" s="205">
        <f>SUM(E47:E50)</f>
        <v>208.63</v>
      </c>
    </row>
    <row r="53" spans="1:10" ht="12.75">
      <c r="A53" s="10"/>
      <c r="B53" s="7"/>
      <c r="C53" s="197"/>
      <c r="D53" s="199"/>
      <c r="E53" s="197"/>
      <c r="F53" s="199"/>
      <c r="J53" s="196"/>
    </row>
    <row r="54" spans="1:8" ht="12.75">
      <c r="A54" s="6" t="s">
        <v>1158</v>
      </c>
      <c r="B54" s="97" t="s">
        <v>1159</v>
      </c>
      <c r="C54" s="197"/>
      <c r="D54" s="205">
        <f>+D52+D43+D34</f>
        <v>16.62415999999998</v>
      </c>
      <c r="E54" s="197"/>
      <c r="F54" s="205">
        <f>+F52+F43+F34</f>
        <v>-5.940000000000026</v>
      </c>
      <c r="H54" s="14"/>
    </row>
    <row r="55" spans="1:6" ht="12.75">
      <c r="A55" s="10"/>
      <c r="B55" s="7"/>
      <c r="C55" s="197"/>
      <c r="D55" s="199"/>
      <c r="E55" s="197"/>
      <c r="F55" s="199"/>
    </row>
    <row r="56" spans="1:6" ht="12.75">
      <c r="A56" s="10"/>
      <c r="B56" s="7" t="s">
        <v>4</v>
      </c>
      <c r="C56" s="197"/>
      <c r="D56" s="198">
        <f>+'BS&amp;PL'!D38/100000</f>
        <v>157.04457</v>
      </c>
      <c r="E56" s="197"/>
      <c r="F56" s="198">
        <v>162.98</v>
      </c>
    </row>
    <row r="57" spans="1:6" ht="12.75">
      <c r="A57" s="10"/>
      <c r="B57" s="7" t="s">
        <v>5</v>
      </c>
      <c r="C57" s="11"/>
      <c r="D57" s="12">
        <f>+'BS&amp;PL'!C38/100000</f>
        <v>173.66452</v>
      </c>
      <c r="E57" s="11"/>
      <c r="F57" s="12">
        <v>157.04</v>
      </c>
    </row>
    <row r="58" spans="1:8" ht="13.5" thickBot="1">
      <c r="A58" s="2"/>
      <c r="B58" s="117"/>
      <c r="C58" s="15"/>
      <c r="D58" s="150">
        <f>+D57-D56</f>
        <v>16.619950000000017</v>
      </c>
      <c r="E58" s="15"/>
      <c r="F58" s="150">
        <f>+F57-F56</f>
        <v>-5.939999999999998</v>
      </c>
      <c r="H58" s="196">
        <f>+D58-D54</f>
        <v>-0.004209999999961411</v>
      </c>
    </row>
    <row r="59" spans="3:6" ht="12.75">
      <c r="C59" s="16"/>
      <c r="D59" s="16" t="s">
        <v>1129</v>
      </c>
      <c r="E59" s="16"/>
      <c r="F59" s="16" t="s">
        <v>1129</v>
      </c>
    </row>
    <row r="60" spans="1:6" ht="12.75">
      <c r="A60" s="13" t="s">
        <v>8</v>
      </c>
      <c r="B60" s="13"/>
      <c r="C60" s="17"/>
      <c r="D60" s="271">
        <f>+D58-D54</f>
        <v>-0.004209999999961411</v>
      </c>
      <c r="E60" s="17"/>
      <c r="F60" s="271">
        <f>+F58-F54</f>
        <v>2.842170943040401E-14</v>
      </c>
    </row>
    <row r="61" spans="1:6" ht="12.75">
      <c r="A61" s="13"/>
      <c r="B61" s="13"/>
      <c r="C61" s="13"/>
      <c r="D61" s="18"/>
      <c r="E61" s="13"/>
      <c r="F61" s="13"/>
    </row>
    <row r="62" spans="1:6" ht="12.75">
      <c r="A62" s="13" t="s">
        <v>9</v>
      </c>
      <c r="B62" s="13"/>
      <c r="C62" s="13"/>
      <c r="D62" s="19" t="s">
        <v>1167</v>
      </c>
      <c r="E62" s="13"/>
      <c r="F62" s="13"/>
    </row>
    <row r="63" spans="1:6" ht="12.75">
      <c r="A63" s="13" t="s">
        <v>1168</v>
      </c>
      <c r="B63" s="13"/>
      <c r="C63" s="13"/>
      <c r="D63" s="13"/>
      <c r="E63" s="13"/>
      <c r="F63" s="13"/>
    </row>
    <row r="64" spans="1:6" ht="12.75">
      <c r="A64" s="13"/>
      <c r="B64" s="13"/>
      <c r="C64" s="13"/>
      <c r="D64" s="13"/>
      <c r="E64" s="13"/>
      <c r="F64" s="13"/>
    </row>
    <row r="65" spans="1:6" ht="12.75">
      <c r="A65" s="13"/>
      <c r="B65" s="13"/>
      <c r="C65" s="13"/>
      <c r="D65" s="13"/>
      <c r="E65" s="13"/>
      <c r="F65" s="13"/>
    </row>
    <row r="66" spans="1:6" ht="12.75">
      <c r="A66" s="13" t="s">
        <v>10</v>
      </c>
      <c r="B66" s="13"/>
      <c r="C66" s="13"/>
      <c r="D66" s="13" t="s">
        <v>471</v>
      </c>
      <c r="E66" s="13"/>
      <c r="F66" s="13" t="s">
        <v>472</v>
      </c>
    </row>
    <row r="67" spans="1:6" ht="12.75">
      <c r="A67" s="13" t="s">
        <v>11</v>
      </c>
      <c r="B67" s="13"/>
      <c r="C67" s="20" t="s">
        <v>473</v>
      </c>
      <c r="D67" s="20"/>
      <c r="E67" s="20"/>
      <c r="F67" s="20" t="s">
        <v>13</v>
      </c>
    </row>
    <row r="68" spans="1:6" ht="12.75">
      <c r="A68" s="13" t="s">
        <v>12</v>
      </c>
      <c r="B68" s="13"/>
      <c r="C68" s="13"/>
      <c r="D68" s="13"/>
      <c r="E68" s="13"/>
      <c r="F68" s="13"/>
    </row>
    <row r="69" spans="1:6" ht="12.75">
      <c r="A69" s="13"/>
      <c r="B69" s="13"/>
      <c r="C69" s="13"/>
      <c r="D69" s="13"/>
      <c r="E69" s="13"/>
      <c r="F69" s="13"/>
    </row>
    <row r="70" spans="1:6" ht="12.75">
      <c r="A70" s="13" t="s">
        <v>1169</v>
      </c>
      <c r="B70" s="13"/>
      <c r="C70" s="13"/>
      <c r="D70" s="13"/>
      <c r="E70" s="13"/>
      <c r="F70" s="13"/>
    </row>
    <row r="71" spans="1:6" ht="12.75">
      <c r="A71" s="13" t="s">
        <v>1115</v>
      </c>
      <c r="B71" s="13"/>
      <c r="C71" s="13"/>
      <c r="D71" s="13"/>
      <c r="E71" s="13"/>
      <c r="F71" s="13"/>
    </row>
  </sheetData>
  <sheetProtection/>
  <mergeCells count="10">
    <mergeCell ref="A1:F1"/>
    <mergeCell ref="A4:F4"/>
    <mergeCell ref="A2:G2"/>
    <mergeCell ref="A3:G3"/>
    <mergeCell ref="A5:F5"/>
    <mergeCell ref="A6:F6"/>
    <mergeCell ref="A7:F7"/>
    <mergeCell ref="B9:B10"/>
    <mergeCell ref="C9:D10"/>
    <mergeCell ref="E9:F10"/>
  </mergeCells>
  <printOptions horizontalCentered="1"/>
  <pageMargins left="0.75" right="0.75" top="0.5" bottom="0.5" header="0.5" footer="0.5"/>
  <pageSetup orientation="portrait" scale="80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zoomScaleSheetLayoutView="100" zoomScalePageLayoutView="0" workbookViewId="0" topLeftCell="F1">
      <selection activeCell="A1" sqref="A1:M19"/>
    </sheetView>
  </sheetViews>
  <sheetFormatPr defaultColWidth="9.140625" defaultRowHeight="12.75"/>
  <cols>
    <col min="1" max="1" width="9.28125" style="183" bestFit="1" customWidth="1"/>
    <col min="2" max="2" width="29.28125" style="183" bestFit="1" customWidth="1"/>
    <col min="3" max="3" width="9.28125" style="183" bestFit="1" customWidth="1"/>
    <col min="4" max="4" width="13.421875" style="183" bestFit="1" customWidth="1"/>
    <col min="5" max="5" width="14.00390625" style="183" customWidth="1"/>
    <col min="6" max="6" width="11.7109375" style="183" customWidth="1"/>
    <col min="7" max="7" width="13.421875" style="183" customWidth="1"/>
    <col min="8" max="8" width="13.00390625" style="183" customWidth="1"/>
    <col min="9" max="9" width="11.7109375" style="183" customWidth="1"/>
    <col min="10" max="10" width="12.57421875" style="183" customWidth="1"/>
    <col min="11" max="11" width="14.00390625" style="183" customWidth="1"/>
    <col min="12" max="12" width="13.28125" style="183" customWidth="1"/>
    <col min="13" max="13" width="12.28125" style="183" customWidth="1"/>
    <col min="14" max="15" width="12.00390625" style="183" bestFit="1" customWidth="1"/>
    <col min="16" max="16" width="9.8515625" style="183" bestFit="1" customWidth="1"/>
    <col min="17" max="16384" width="9.140625" style="183" customWidth="1"/>
  </cols>
  <sheetData>
    <row r="1" spans="1:13" ht="15.75">
      <c r="A1" s="210" t="s">
        <v>483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54" t="s">
        <v>200</v>
      </c>
      <c r="M1" s="21"/>
    </row>
    <row r="2" spans="1:13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2.75">
      <c r="A3" s="432" t="s">
        <v>1162</v>
      </c>
      <c r="B3" s="432"/>
      <c r="C3" s="432"/>
      <c r="D3" s="433" t="s">
        <v>1163</v>
      </c>
      <c r="E3" s="433"/>
      <c r="F3" s="433"/>
      <c r="G3" s="433"/>
      <c r="H3" s="433" t="s">
        <v>7</v>
      </c>
      <c r="I3" s="433"/>
      <c r="J3" s="433"/>
      <c r="K3" s="433"/>
      <c r="L3" s="434" t="s">
        <v>327</v>
      </c>
      <c r="M3" s="434"/>
    </row>
    <row r="4" spans="1:13" ht="39" customHeight="1">
      <c r="A4" s="188" t="s">
        <v>31</v>
      </c>
      <c r="B4" s="189" t="s">
        <v>1188</v>
      </c>
      <c r="C4" s="189"/>
      <c r="D4" s="190" t="s">
        <v>484</v>
      </c>
      <c r="E4" s="190" t="s">
        <v>32</v>
      </c>
      <c r="F4" s="190" t="s">
        <v>33</v>
      </c>
      <c r="G4" s="190" t="s">
        <v>658</v>
      </c>
      <c r="H4" s="190" t="s">
        <v>659</v>
      </c>
      <c r="I4" s="190" t="s">
        <v>34</v>
      </c>
      <c r="J4" s="190" t="s">
        <v>33</v>
      </c>
      <c r="K4" s="190" t="s">
        <v>485</v>
      </c>
      <c r="L4" s="190" t="s">
        <v>380</v>
      </c>
      <c r="M4" s="190" t="s">
        <v>486</v>
      </c>
    </row>
    <row r="5" spans="1:16" ht="12.75">
      <c r="A5" s="68">
        <v>1</v>
      </c>
      <c r="B5" s="69" t="s">
        <v>37</v>
      </c>
      <c r="C5" s="69">
        <v>0</v>
      </c>
      <c r="D5" s="69">
        <v>2473352</v>
      </c>
      <c r="E5" s="69">
        <v>0</v>
      </c>
      <c r="F5" s="69">
        <v>0</v>
      </c>
      <c r="G5" s="69">
        <f>+D5+E5-F5</f>
        <v>2473352</v>
      </c>
      <c r="H5" s="69">
        <v>0</v>
      </c>
      <c r="I5" s="69"/>
      <c r="J5" s="69"/>
      <c r="K5" s="70">
        <f>+H5+I5-J5</f>
        <v>0</v>
      </c>
      <c r="L5" s="69">
        <f>D5-H5</f>
        <v>2473352</v>
      </c>
      <c r="M5" s="70">
        <f>G5-K5</f>
        <v>2473352</v>
      </c>
      <c r="N5" s="184"/>
      <c r="O5" s="184"/>
      <c r="P5" s="184"/>
    </row>
    <row r="6" spans="1:16" ht="12.75">
      <c r="A6" s="68">
        <v>2</v>
      </c>
      <c r="B6" s="69" t="s">
        <v>39</v>
      </c>
      <c r="C6" s="242">
        <v>0.0334</v>
      </c>
      <c r="D6" s="69">
        <v>14062937</v>
      </c>
      <c r="E6" s="69">
        <v>0</v>
      </c>
      <c r="F6" s="69">
        <v>0</v>
      </c>
      <c r="G6" s="69">
        <f aca="true" t="shared" si="0" ref="G6:G17">+D6+E6-F6</f>
        <v>14062937</v>
      </c>
      <c r="H6" s="69">
        <v>3729315</v>
      </c>
      <c r="I6" s="70">
        <v>469702</v>
      </c>
      <c r="J6" s="69"/>
      <c r="K6" s="70">
        <f aca="true" t="shared" si="1" ref="K6:K17">+H6+I6-J6</f>
        <v>4199017</v>
      </c>
      <c r="L6" s="69">
        <f aca="true" t="shared" si="2" ref="L6:L17">D6-H6</f>
        <v>10333622</v>
      </c>
      <c r="M6" s="70">
        <f aca="true" t="shared" si="3" ref="M6:M17">G6-K6</f>
        <v>9863920</v>
      </c>
      <c r="N6" s="184"/>
      <c r="O6" s="184"/>
      <c r="P6" s="184"/>
    </row>
    <row r="7" spans="1:18" ht="12.75">
      <c r="A7" s="68">
        <v>3</v>
      </c>
      <c r="B7" s="69" t="s">
        <v>40</v>
      </c>
      <c r="C7" s="242">
        <v>0.095</v>
      </c>
      <c r="D7" s="69">
        <v>2826353</v>
      </c>
      <c r="E7" s="69">
        <v>949176</v>
      </c>
      <c r="F7" s="69">
        <v>622908</v>
      </c>
      <c r="G7" s="69">
        <f t="shared" si="0"/>
        <v>3152621</v>
      </c>
      <c r="H7" s="69">
        <v>704039</v>
      </c>
      <c r="I7" s="70">
        <v>268749</v>
      </c>
      <c r="J7" s="69">
        <v>441556</v>
      </c>
      <c r="K7" s="70">
        <f t="shared" si="1"/>
        <v>531232</v>
      </c>
      <c r="L7" s="69">
        <f t="shared" si="2"/>
        <v>2122314</v>
      </c>
      <c r="M7" s="70">
        <f t="shared" si="3"/>
        <v>2621389</v>
      </c>
      <c r="N7" s="184">
        <v>2616627</v>
      </c>
      <c r="O7" s="185"/>
      <c r="P7" s="184"/>
      <c r="R7" s="183">
        <v>622908</v>
      </c>
    </row>
    <row r="8" spans="1:18" ht="12.75">
      <c r="A8" s="68">
        <v>4</v>
      </c>
      <c r="B8" s="69" t="s">
        <v>41</v>
      </c>
      <c r="C8" s="242">
        <v>0.0633</v>
      </c>
      <c r="D8" s="69">
        <v>2439141</v>
      </c>
      <c r="E8" s="69">
        <v>0</v>
      </c>
      <c r="F8" s="69">
        <v>0</v>
      </c>
      <c r="G8" s="69">
        <f t="shared" si="0"/>
        <v>2439141</v>
      </c>
      <c r="H8" s="69">
        <v>1362880</v>
      </c>
      <c r="I8" s="70">
        <v>154397</v>
      </c>
      <c r="J8" s="69"/>
      <c r="K8" s="70">
        <f t="shared" si="1"/>
        <v>1517277</v>
      </c>
      <c r="L8" s="69">
        <f t="shared" si="2"/>
        <v>1076261</v>
      </c>
      <c r="M8" s="70">
        <f t="shared" si="3"/>
        <v>921864</v>
      </c>
      <c r="N8" s="184"/>
      <c r="O8" s="184"/>
      <c r="P8" s="184"/>
      <c r="R8" s="183">
        <v>441556</v>
      </c>
    </row>
    <row r="9" spans="1:18" ht="12.75">
      <c r="A9" s="68">
        <v>5</v>
      </c>
      <c r="B9" s="69" t="s">
        <v>43</v>
      </c>
      <c r="C9" s="242">
        <v>0.0742</v>
      </c>
      <c r="D9" s="69">
        <v>544849</v>
      </c>
      <c r="E9" s="69">
        <v>0</v>
      </c>
      <c r="F9" s="69">
        <v>544849</v>
      </c>
      <c r="G9" s="69">
        <f t="shared" si="0"/>
        <v>0</v>
      </c>
      <c r="H9" s="69">
        <v>356210</v>
      </c>
      <c r="I9" s="70">
        <f>D9*C9</f>
        <v>40427.7958</v>
      </c>
      <c r="J9" s="69">
        <v>396638</v>
      </c>
      <c r="K9" s="70">
        <f t="shared" si="1"/>
        <v>-0.20419999997830018</v>
      </c>
      <c r="L9" s="69">
        <f t="shared" si="2"/>
        <v>188639</v>
      </c>
      <c r="M9" s="70">
        <f t="shared" si="3"/>
        <v>0.20419999997830018</v>
      </c>
      <c r="N9" s="184"/>
      <c r="O9" s="184"/>
      <c r="P9" s="184"/>
      <c r="R9" s="183">
        <f>R7-R8</f>
        <v>181352</v>
      </c>
    </row>
    <row r="10" spans="1:18" ht="12.75">
      <c r="A10" s="68">
        <v>6</v>
      </c>
      <c r="B10" s="69" t="s">
        <v>43</v>
      </c>
      <c r="C10" s="242">
        <v>0.0742</v>
      </c>
      <c r="D10" s="69">
        <v>610476</v>
      </c>
      <c r="E10" s="69">
        <v>0</v>
      </c>
      <c r="F10" s="69">
        <v>0</v>
      </c>
      <c r="G10" s="69">
        <f t="shared" si="0"/>
        <v>610476</v>
      </c>
      <c r="H10" s="69">
        <v>429782</v>
      </c>
      <c r="I10" s="70">
        <f>D10*C10</f>
        <v>45297.3192</v>
      </c>
      <c r="J10" s="69"/>
      <c r="K10" s="70">
        <f t="shared" si="1"/>
        <v>475079.3192</v>
      </c>
      <c r="L10" s="69">
        <f t="shared" si="2"/>
        <v>180694</v>
      </c>
      <c r="M10" s="70">
        <f t="shared" si="3"/>
        <v>135396.68079999997</v>
      </c>
      <c r="N10" s="184"/>
      <c r="O10" s="184">
        <v>0</v>
      </c>
      <c r="P10" s="184"/>
      <c r="R10" s="183">
        <v>100000</v>
      </c>
    </row>
    <row r="11" spans="1:16" ht="12.75">
      <c r="A11" s="68">
        <v>7</v>
      </c>
      <c r="B11" s="69" t="s">
        <v>44</v>
      </c>
      <c r="C11" s="242">
        <v>0.0742</v>
      </c>
      <c r="D11" s="69">
        <v>43000</v>
      </c>
      <c r="E11" s="69">
        <v>0</v>
      </c>
      <c r="F11" s="69">
        <v>0</v>
      </c>
      <c r="G11" s="69">
        <f t="shared" si="0"/>
        <v>43000</v>
      </c>
      <c r="H11" s="69">
        <v>40850</v>
      </c>
      <c r="I11" s="70">
        <v>0</v>
      </c>
      <c r="J11" s="69"/>
      <c r="K11" s="70">
        <f t="shared" si="1"/>
        <v>40850</v>
      </c>
      <c r="L11" s="69">
        <f t="shared" si="2"/>
        <v>2150</v>
      </c>
      <c r="M11" s="70">
        <f t="shared" si="3"/>
        <v>2150</v>
      </c>
      <c r="N11" s="184"/>
      <c r="O11" s="184"/>
      <c r="P11" s="184"/>
    </row>
    <row r="12" spans="1:16" ht="12.75">
      <c r="A12" s="68">
        <v>8</v>
      </c>
      <c r="B12" s="69" t="s">
        <v>45</v>
      </c>
      <c r="C12" s="242">
        <v>0.0475</v>
      </c>
      <c r="D12" s="69">
        <v>117210</v>
      </c>
      <c r="E12" s="69">
        <v>0</v>
      </c>
      <c r="F12" s="69">
        <v>0</v>
      </c>
      <c r="G12" s="69">
        <f t="shared" si="0"/>
        <v>117210</v>
      </c>
      <c r="H12" s="69">
        <v>59941</v>
      </c>
      <c r="I12" s="70">
        <f>D12*C12</f>
        <v>5567.475</v>
      </c>
      <c r="J12" s="69"/>
      <c r="K12" s="70">
        <f t="shared" si="1"/>
        <v>65508.475</v>
      </c>
      <c r="L12" s="69">
        <f t="shared" si="2"/>
        <v>57269</v>
      </c>
      <c r="M12" s="70">
        <f t="shared" si="3"/>
        <v>51701.525</v>
      </c>
      <c r="N12" s="184"/>
      <c r="O12" s="184"/>
      <c r="P12" s="184"/>
    </row>
    <row r="13" spans="1:16" ht="12.75">
      <c r="A13" s="68">
        <v>9</v>
      </c>
      <c r="B13" s="69" t="s">
        <v>46</v>
      </c>
      <c r="C13" s="242">
        <v>0.0742</v>
      </c>
      <c r="D13" s="69">
        <v>53002594</v>
      </c>
      <c r="E13" s="69">
        <v>27007031</v>
      </c>
      <c r="F13" s="69">
        <v>0</v>
      </c>
      <c r="G13" s="69">
        <f t="shared" si="0"/>
        <v>80009625</v>
      </c>
      <c r="H13" s="69">
        <v>28842945</v>
      </c>
      <c r="I13" s="70">
        <v>2753181</v>
      </c>
      <c r="J13" s="69"/>
      <c r="K13" s="70">
        <f>+H13+I13-J13</f>
        <v>31596126</v>
      </c>
      <c r="L13" s="69">
        <f>D13-H13+286199</f>
        <v>24445848</v>
      </c>
      <c r="M13" s="70">
        <f>G13-K13+286199</f>
        <v>48699698</v>
      </c>
      <c r="N13" s="184"/>
      <c r="O13" s="185">
        <f>L13-M13</f>
        <v>-24253850</v>
      </c>
      <c r="P13" s="184"/>
    </row>
    <row r="14" spans="1:16" ht="12.75">
      <c r="A14" s="68">
        <v>10</v>
      </c>
      <c r="B14" s="69" t="s">
        <v>47</v>
      </c>
      <c r="C14" s="242">
        <v>0.1621</v>
      </c>
      <c r="D14" s="69">
        <v>219348</v>
      </c>
      <c r="E14" s="69">
        <v>6600</v>
      </c>
      <c r="F14" s="69">
        <v>0</v>
      </c>
      <c r="G14" s="69">
        <f t="shared" si="0"/>
        <v>225948</v>
      </c>
      <c r="H14" s="69">
        <v>208381</v>
      </c>
      <c r="I14" s="70">
        <v>593</v>
      </c>
      <c r="J14" s="69"/>
      <c r="K14" s="70">
        <f t="shared" si="1"/>
        <v>208974</v>
      </c>
      <c r="L14" s="69">
        <f t="shared" si="2"/>
        <v>10967</v>
      </c>
      <c r="M14" s="70">
        <f t="shared" si="3"/>
        <v>16974</v>
      </c>
      <c r="N14" s="184"/>
      <c r="O14" s="184"/>
      <c r="P14" s="184"/>
    </row>
    <row r="15" spans="1:16" ht="12.75">
      <c r="A15" s="68">
        <v>11</v>
      </c>
      <c r="B15" s="69" t="s">
        <v>49</v>
      </c>
      <c r="C15" s="242">
        <v>0.0742</v>
      </c>
      <c r="D15" s="69">
        <v>260000</v>
      </c>
      <c r="E15" s="69">
        <v>0</v>
      </c>
      <c r="F15" s="69">
        <v>0</v>
      </c>
      <c r="G15" s="69">
        <f t="shared" si="0"/>
        <v>260000</v>
      </c>
      <c r="H15" s="69">
        <v>187261</v>
      </c>
      <c r="I15" s="70">
        <v>19292</v>
      </c>
      <c r="J15" s="69"/>
      <c r="K15" s="70">
        <f t="shared" si="1"/>
        <v>206553</v>
      </c>
      <c r="L15" s="69">
        <f t="shared" si="2"/>
        <v>72739</v>
      </c>
      <c r="M15" s="70">
        <f t="shared" si="3"/>
        <v>53447</v>
      </c>
      <c r="N15" s="184"/>
      <c r="O15" s="184"/>
      <c r="P15" s="184"/>
    </row>
    <row r="16" spans="1:16" ht="12.75">
      <c r="A16" s="68">
        <v>12</v>
      </c>
      <c r="B16" s="69" t="s">
        <v>49</v>
      </c>
      <c r="C16" s="242">
        <v>0.0742</v>
      </c>
      <c r="D16" s="69">
        <v>1169153</v>
      </c>
      <c r="E16" s="69">
        <v>0</v>
      </c>
      <c r="F16" s="69">
        <v>0</v>
      </c>
      <c r="G16" s="69">
        <f t="shared" si="0"/>
        <v>1169153</v>
      </c>
      <c r="H16" s="69">
        <v>471958</v>
      </c>
      <c r="I16" s="70">
        <v>86751</v>
      </c>
      <c r="J16" s="69"/>
      <c r="K16" s="70">
        <f>+H16+I16-J16</f>
        <v>558709</v>
      </c>
      <c r="L16" s="69">
        <f>D16-H16-286199</f>
        <v>410996</v>
      </c>
      <c r="M16" s="70">
        <f>G16-K16-286199</f>
        <v>324245</v>
      </c>
      <c r="N16" s="184"/>
      <c r="O16" s="184"/>
      <c r="P16" s="184"/>
    </row>
    <row r="17" spans="1:16" ht="12.75">
      <c r="A17" s="68">
        <v>13</v>
      </c>
      <c r="B17" s="69" t="s">
        <v>50</v>
      </c>
      <c r="C17" s="242">
        <v>0.0475</v>
      </c>
      <c r="D17" s="69">
        <v>255414</v>
      </c>
      <c r="E17" s="69">
        <v>0</v>
      </c>
      <c r="F17" s="69">
        <v>0</v>
      </c>
      <c r="G17" s="69">
        <f t="shared" si="0"/>
        <v>255414</v>
      </c>
      <c r="H17" s="69">
        <v>91771</v>
      </c>
      <c r="I17" s="70">
        <v>12131</v>
      </c>
      <c r="J17" s="69"/>
      <c r="K17" s="70">
        <f t="shared" si="1"/>
        <v>103902</v>
      </c>
      <c r="L17" s="69">
        <f t="shared" si="2"/>
        <v>163643</v>
      </c>
      <c r="M17" s="70">
        <f t="shared" si="3"/>
        <v>151512</v>
      </c>
      <c r="N17" s="184"/>
      <c r="O17" s="184"/>
      <c r="P17" s="184"/>
    </row>
    <row r="18" spans="1:17" ht="12.75">
      <c r="A18" s="69"/>
      <c r="B18" s="71" t="s">
        <v>1173</v>
      </c>
      <c r="C18" s="69"/>
      <c r="D18" s="189">
        <f aca="true" t="shared" si="4" ref="D18:O18">SUM(D5:D17)</f>
        <v>78023827</v>
      </c>
      <c r="E18" s="189">
        <f t="shared" si="4"/>
        <v>27962807</v>
      </c>
      <c r="F18" s="189">
        <f t="shared" si="4"/>
        <v>1167757</v>
      </c>
      <c r="G18" s="189">
        <f>SUM(G5:G17)</f>
        <v>104818877</v>
      </c>
      <c r="H18" s="189">
        <f t="shared" si="4"/>
        <v>36485333</v>
      </c>
      <c r="I18" s="139">
        <f>SUM(I5:I17)</f>
        <v>3856088.59</v>
      </c>
      <c r="J18" s="189">
        <f t="shared" si="4"/>
        <v>838194</v>
      </c>
      <c r="K18" s="139">
        <f t="shared" si="4"/>
        <v>39503227.59</v>
      </c>
      <c r="L18" s="189">
        <f t="shared" si="4"/>
        <v>41538494</v>
      </c>
      <c r="M18" s="139">
        <f>SUM(M5:M17)</f>
        <v>65315649.41</v>
      </c>
      <c r="N18" s="139">
        <f t="shared" si="4"/>
        <v>2616627</v>
      </c>
      <c r="O18" s="139">
        <f t="shared" si="4"/>
        <v>-24253850</v>
      </c>
      <c r="P18" s="185">
        <f>+N18-O18</f>
        <v>26870477</v>
      </c>
      <c r="Q18" s="186">
        <f>+M18+1647092</f>
        <v>66962741.41</v>
      </c>
    </row>
    <row r="19" spans="1:13" ht="12.75">
      <c r="A19" s="72"/>
      <c r="B19" s="72"/>
      <c r="C19" s="72"/>
      <c r="D19" s="72">
        <v>63974877</v>
      </c>
      <c r="E19" s="72">
        <v>14048950</v>
      </c>
      <c r="F19" s="72">
        <v>0</v>
      </c>
      <c r="G19" s="72">
        <v>78023824</v>
      </c>
      <c r="H19" s="72">
        <v>34122094</v>
      </c>
      <c r="I19" s="371">
        <v>2363239</v>
      </c>
      <c r="J19" s="72">
        <v>0</v>
      </c>
      <c r="K19" s="371">
        <v>36485333</v>
      </c>
      <c r="L19" s="72">
        <v>29852783</v>
      </c>
      <c r="M19" s="371">
        <v>41538491</v>
      </c>
    </row>
    <row r="21" spans="12:16" ht="15.75">
      <c r="L21" s="184" t="s">
        <v>280</v>
      </c>
      <c r="M21" s="184"/>
      <c r="N21" s="140">
        <f>+'BS&amp;PL'!C310</f>
        <v>134325</v>
      </c>
      <c r="O21" s="184"/>
      <c r="P21" s="185">
        <f>+N21-P18</f>
        <v>-26736152</v>
      </c>
    </row>
    <row r="22" spans="9:14" ht="15">
      <c r="I22" s="186"/>
      <c r="N22" s="22"/>
    </row>
    <row r="24" spans="6:14" ht="12.75">
      <c r="F24" s="183" t="s">
        <v>282</v>
      </c>
      <c r="I24" s="186">
        <f>+depasperit!H29</f>
        <v>8878013.225000001</v>
      </c>
      <c r="L24" s="183" t="s">
        <v>291</v>
      </c>
      <c r="N24" s="186">
        <f>+M18</f>
        <v>65315649.41</v>
      </c>
    </row>
    <row r="25" spans="6:14" ht="12.75">
      <c r="F25" s="183" t="s">
        <v>281</v>
      </c>
      <c r="I25" s="186">
        <f>+I18</f>
        <v>3856088.59</v>
      </c>
      <c r="L25" s="183" t="s">
        <v>292</v>
      </c>
      <c r="N25" s="183">
        <f>+depasperit!I29</f>
        <v>49942477.775000006</v>
      </c>
    </row>
    <row r="26" spans="9:14" ht="12.75">
      <c r="I26" s="186">
        <f>+I24-I25</f>
        <v>5021924.635000002</v>
      </c>
      <c r="N26" s="186">
        <f>+N24-N25</f>
        <v>15373171.63499999</v>
      </c>
    </row>
    <row r="28" spans="7:14" ht="12.75">
      <c r="G28" s="187">
        <v>0.309</v>
      </c>
      <c r="I28" s="186">
        <f>+I26*G28</f>
        <v>1551774.7122150005</v>
      </c>
      <c r="L28" s="187">
        <v>0.3399</v>
      </c>
      <c r="N28" s="183">
        <f>+N26*L28</f>
        <v>5225341.038736496</v>
      </c>
    </row>
    <row r="29" ht="12.75">
      <c r="I29" s="186">
        <f>+I28*G29</f>
        <v>0</v>
      </c>
    </row>
    <row r="30" spans="9:14" ht="12.75">
      <c r="I30" s="186">
        <f>+I28+I29</f>
        <v>1551774.7122150005</v>
      </c>
      <c r="K30" s="183" t="s">
        <v>654</v>
      </c>
      <c r="N30" s="183">
        <f>+'BS&amp;PL'!D13</f>
        <v>1361780.75</v>
      </c>
    </row>
    <row r="31" ht="12.75">
      <c r="N31" s="185">
        <f>+N28-N30</f>
        <v>3863560.288736496</v>
      </c>
    </row>
    <row r="32" spans="6:9" ht="12.75">
      <c r="F32" s="183" t="s">
        <v>283</v>
      </c>
      <c r="I32" s="185">
        <f>+I30</f>
        <v>1551774.7122150005</v>
      </c>
    </row>
  </sheetData>
  <sheetProtection/>
  <mergeCells count="4">
    <mergeCell ref="A3:C3"/>
    <mergeCell ref="D3:G3"/>
    <mergeCell ref="H3:K3"/>
    <mergeCell ref="L3:M3"/>
  </mergeCells>
  <printOptions horizontalCentered="1"/>
  <pageMargins left="0.17" right="0.16" top="1" bottom="1" header="0.5" footer="0.5"/>
  <pageSetup horizontalDpi="300" verticalDpi="300" orientation="landscape" paperSize="9" scale="80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58"/>
  <sheetViews>
    <sheetView zoomScaleSheetLayoutView="100" zoomScalePageLayoutView="0" workbookViewId="0" topLeftCell="A7">
      <selection activeCell="G1" sqref="G1"/>
    </sheetView>
  </sheetViews>
  <sheetFormatPr defaultColWidth="9.140625" defaultRowHeight="12.75"/>
  <cols>
    <col min="2" max="2" width="22.28125" style="0" bestFit="1" customWidth="1"/>
    <col min="3" max="3" width="9.28125" style="0" bestFit="1" customWidth="1"/>
    <col min="4" max="4" width="14.421875" style="0" bestFit="1" customWidth="1"/>
    <col min="5" max="5" width="12.00390625" style="0" bestFit="1" customWidth="1"/>
    <col min="6" max="6" width="11.28125" style="0" bestFit="1" customWidth="1"/>
    <col min="7" max="7" width="12.28125" style="0" bestFit="1" customWidth="1"/>
    <col min="8" max="8" width="13.57421875" style="0" bestFit="1" customWidth="1"/>
    <col min="9" max="9" width="14.421875" style="0" bestFit="1" customWidth="1"/>
  </cols>
  <sheetData>
    <row r="1" ht="12.75">
      <c r="F1" t="s">
        <v>1129</v>
      </c>
    </row>
    <row r="2" spans="1:9" ht="15.75">
      <c r="A2" s="435" t="s">
        <v>264</v>
      </c>
      <c r="B2" s="435"/>
      <c r="C2" s="435"/>
      <c r="D2" s="435"/>
      <c r="E2" s="435"/>
      <c r="F2" s="435"/>
      <c r="G2" s="435"/>
      <c r="H2" s="435"/>
      <c r="I2" s="435"/>
    </row>
    <row r="3" spans="1:9" ht="15">
      <c r="A3" s="436" t="s">
        <v>649</v>
      </c>
      <c r="B3" s="436"/>
      <c r="C3" s="436"/>
      <c r="D3" s="436"/>
      <c r="E3" s="436"/>
      <c r="F3" s="436"/>
      <c r="G3" s="436"/>
      <c r="H3" s="436"/>
      <c r="I3" s="436"/>
    </row>
    <row r="4" ht="13.5" thickBot="1"/>
    <row r="5" spans="1:9" ht="42.75" customHeight="1">
      <c r="A5" s="120" t="s">
        <v>31</v>
      </c>
      <c r="B5" s="121" t="s">
        <v>1188</v>
      </c>
      <c r="C5" s="122" t="s">
        <v>265</v>
      </c>
      <c r="D5" s="123" t="s">
        <v>647</v>
      </c>
      <c r="E5" s="123" t="s">
        <v>266</v>
      </c>
      <c r="F5" s="123" t="s">
        <v>267</v>
      </c>
      <c r="G5" s="123" t="s">
        <v>268</v>
      </c>
      <c r="H5" s="123" t="s">
        <v>269</v>
      </c>
      <c r="I5" s="124" t="s">
        <v>648</v>
      </c>
    </row>
    <row r="6" spans="1:9" ht="12.75">
      <c r="A6" s="141"/>
      <c r="B6" s="142"/>
      <c r="C6" s="143"/>
      <c r="D6" s="144"/>
      <c r="E6" s="144"/>
      <c r="F6" s="144"/>
      <c r="G6" s="144"/>
      <c r="H6" s="144"/>
      <c r="I6" s="234"/>
    </row>
    <row r="7" spans="1:9" ht="12.75">
      <c r="A7" s="141"/>
      <c r="B7" s="142"/>
      <c r="C7" s="143"/>
      <c r="D7" s="144"/>
      <c r="E7" s="144"/>
      <c r="F7" s="144"/>
      <c r="G7" s="144"/>
      <c r="H7" s="144"/>
      <c r="I7" s="234"/>
    </row>
    <row r="8" spans="1:9" ht="12.75">
      <c r="A8" s="141" t="s">
        <v>1132</v>
      </c>
      <c r="B8" s="195" t="s">
        <v>284</v>
      </c>
      <c r="C8" s="147">
        <v>0</v>
      </c>
      <c r="D8" s="128">
        <f>+D38</f>
        <v>2472641</v>
      </c>
      <c r="E8" s="128"/>
      <c r="F8" s="128"/>
      <c r="G8" s="144"/>
      <c r="H8" s="128">
        <f>(+D8+E8-G8+F8/2)*C8</f>
        <v>0</v>
      </c>
      <c r="I8" s="129">
        <f>+D8+E8+F8-G8-H8</f>
        <v>2472641</v>
      </c>
    </row>
    <row r="9" spans="1:9" ht="12.75">
      <c r="A9" s="141"/>
      <c r="B9" s="142"/>
      <c r="C9" s="143"/>
      <c r="D9" s="128"/>
      <c r="E9" s="128"/>
      <c r="F9" s="128"/>
      <c r="G9" s="144"/>
      <c r="H9" s="144"/>
      <c r="I9" s="234"/>
    </row>
    <row r="10" spans="1:9" ht="12.75">
      <c r="A10" s="141" t="s">
        <v>1146</v>
      </c>
      <c r="B10" s="142" t="s">
        <v>285</v>
      </c>
      <c r="C10" s="147">
        <v>0.1</v>
      </c>
      <c r="D10" s="128">
        <v>6775517</v>
      </c>
      <c r="E10" s="128"/>
      <c r="F10" s="128">
        <v>0</v>
      </c>
      <c r="G10" s="146">
        <v>0</v>
      </c>
      <c r="H10" s="128">
        <f>(+D10+E10-G10+F10/2)*C10</f>
        <v>677551.7000000001</v>
      </c>
      <c r="I10" s="129">
        <f>+D10+E10+F10-G10-H10</f>
        <v>6097965.3</v>
      </c>
    </row>
    <row r="11" spans="1:9" ht="12.75">
      <c r="A11" s="141"/>
      <c r="B11" s="142"/>
      <c r="C11" s="143"/>
      <c r="D11" s="128"/>
      <c r="E11" s="128"/>
      <c r="F11" s="128"/>
      <c r="G11" s="144"/>
      <c r="H11" s="144"/>
      <c r="I11" s="234"/>
    </row>
    <row r="12" spans="1:9" ht="12.75">
      <c r="A12" s="141" t="s">
        <v>1151</v>
      </c>
      <c r="B12" s="142" t="s">
        <v>290</v>
      </c>
      <c r="C12" s="147">
        <v>0.15</v>
      </c>
      <c r="D12" s="128">
        <v>957150</v>
      </c>
      <c r="E12" s="128">
        <v>0</v>
      </c>
      <c r="F12" s="128">
        <v>0</v>
      </c>
      <c r="G12" s="146">
        <v>0</v>
      </c>
      <c r="H12" s="128">
        <f>(+D12+E12-G12+F12/2)*C12</f>
        <v>143572.5</v>
      </c>
      <c r="I12" s="129">
        <f>+D12+E12+F12-G12-H12</f>
        <v>813577.5</v>
      </c>
    </row>
    <row r="13" spans="1:9" ht="12.75">
      <c r="A13" s="141"/>
      <c r="B13" s="142"/>
      <c r="C13" s="143"/>
      <c r="D13" s="128"/>
      <c r="E13" s="128"/>
      <c r="F13" s="128"/>
      <c r="G13" s="144"/>
      <c r="H13" s="144"/>
      <c r="I13" s="234"/>
    </row>
    <row r="14" spans="1:9" ht="12.75">
      <c r="A14" s="141" t="s">
        <v>1158</v>
      </c>
      <c r="B14" s="142" t="s">
        <v>191</v>
      </c>
      <c r="C14" s="147">
        <v>0.15</v>
      </c>
      <c r="D14" s="128">
        <v>19232322</v>
      </c>
      <c r="E14" s="128">
        <v>0</v>
      </c>
      <c r="F14" s="128">
        <v>0</v>
      </c>
      <c r="G14" s="281">
        <v>100000</v>
      </c>
      <c r="H14" s="128">
        <f>(+D14+E14-G14+F14/2)*C14</f>
        <v>2869848.3</v>
      </c>
      <c r="I14" s="129">
        <f>+D14+E14+F14-G14-H14</f>
        <v>16262473.7</v>
      </c>
    </row>
    <row r="15" spans="1:9" ht="12.75">
      <c r="A15" s="141"/>
      <c r="B15" s="142"/>
      <c r="C15" s="143"/>
      <c r="D15" s="128"/>
      <c r="E15" s="128"/>
      <c r="F15" s="128"/>
      <c r="G15" s="144"/>
      <c r="H15" s="144"/>
      <c r="I15" s="234"/>
    </row>
    <row r="16" spans="1:9" ht="12.75">
      <c r="A16" s="141"/>
      <c r="B16" s="142" t="s">
        <v>191</v>
      </c>
      <c r="C16" s="147">
        <v>0.35</v>
      </c>
      <c r="D16" s="128">
        <v>0</v>
      </c>
      <c r="E16" s="128">
        <v>902700</v>
      </c>
      <c r="F16" s="128">
        <v>26104331</v>
      </c>
      <c r="G16" s="128">
        <v>0</v>
      </c>
      <c r="H16" s="128">
        <f>(+D16+E16-G16+F16/2)*C16</f>
        <v>4884202.925</v>
      </c>
      <c r="I16" s="129">
        <f>+D16+E16+F16-G16-H16</f>
        <v>22122828.075</v>
      </c>
    </row>
    <row r="17" spans="1:9" ht="12.75">
      <c r="A17" s="141"/>
      <c r="B17" s="142"/>
      <c r="C17" s="143"/>
      <c r="D17" s="128"/>
      <c r="E17" s="128"/>
      <c r="F17" s="128"/>
      <c r="G17" s="144"/>
      <c r="H17" s="144"/>
      <c r="I17" s="234"/>
    </row>
    <row r="18" spans="1:9" ht="12.75">
      <c r="A18" s="141" t="s">
        <v>286</v>
      </c>
      <c r="B18" s="142" t="s">
        <v>272</v>
      </c>
      <c r="C18" s="147">
        <v>0.15</v>
      </c>
      <c r="D18" s="128">
        <v>1578039</v>
      </c>
      <c r="E18" s="128">
        <v>0</v>
      </c>
      <c r="F18" s="128">
        <v>949176</v>
      </c>
      <c r="G18" s="281">
        <v>100000</v>
      </c>
      <c r="H18" s="128">
        <f>(+D18+E18-G18+F18/2)*C18</f>
        <v>292894.05</v>
      </c>
      <c r="I18" s="129">
        <f>+D18+E18+F18-G18-H18</f>
        <v>2134320.95</v>
      </c>
    </row>
    <row r="19" spans="1:9" ht="12.75">
      <c r="A19" s="141"/>
      <c r="B19" s="142"/>
      <c r="C19" s="143"/>
      <c r="D19" s="128"/>
      <c r="E19" s="128"/>
      <c r="F19" s="128"/>
      <c r="G19" s="144"/>
      <c r="H19" s="144"/>
      <c r="I19" s="234"/>
    </row>
    <row r="20" spans="1:9" ht="12.75">
      <c r="A20" s="141" t="s">
        <v>287</v>
      </c>
      <c r="B20" s="142" t="s">
        <v>278</v>
      </c>
      <c r="C20" s="147">
        <v>0.1</v>
      </c>
      <c r="D20" s="128">
        <v>35404</v>
      </c>
      <c r="E20" s="128">
        <v>0</v>
      </c>
      <c r="F20" s="128">
        <v>0</v>
      </c>
      <c r="G20" s="146">
        <v>0</v>
      </c>
      <c r="H20" s="128">
        <f>(+D20+E20-G20+F20/2)*C20</f>
        <v>3540.4</v>
      </c>
      <c r="I20" s="129">
        <f>+D20+E20+F20-G20-H20</f>
        <v>31863.6</v>
      </c>
    </row>
    <row r="21" spans="1:9" ht="12.75">
      <c r="A21" s="141"/>
      <c r="B21" s="142"/>
      <c r="C21" s="143"/>
      <c r="D21" s="128"/>
      <c r="E21" s="128"/>
      <c r="F21" s="128"/>
      <c r="G21" s="144"/>
      <c r="H21" s="144"/>
      <c r="I21" s="234"/>
    </row>
    <row r="22" spans="1:9" ht="12.75">
      <c r="A22" s="141" t="s">
        <v>288</v>
      </c>
      <c r="B22" s="142" t="s">
        <v>277</v>
      </c>
      <c r="C22" s="147">
        <v>0.6</v>
      </c>
      <c r="D22" s="128">
        <v>3226</v>
      </c>
      <c r="E22" s="128">
        <v>6600</v>
      </c>
      <c r="F22" s="128">
        <v>0</v>
      </c>
      <c r="G22" s="146">
        <v>0</v>
      </c>
      <c r="H22" s="128">
        <f>(+D22+E22-G22+F22/2)*C22</f>
        <v>5895.599999999999</v>
      </c>
      <c r="I22" s="129">
        <f>+D22+E22+F22-G22-H22</f>
        <v>3930.4000000000005</v>
      </c>
    </row>
    <row r="23" spans="1:9" ht="12.75">
      <c r="A23" s="141"/>
      <c r="B23" s="142"/>
      <c r="C23" s="143"/>
      <c r="D23" s="128"/>
      <c r="E23" s="128"/>
      <c r="F23" s="128"/>
      <c r="G23" s="144"/>
      <c r="H23" s="144"/>
      <c r="I23" s="234"/>
    </row>
    <row r="24" spans="1:9" ht="12.75">
      <c r="A24" s="141" t="s">
        <v>289</v>
      </c>
      <c r="B24" s="243" t="s">
        <v>276</v>
      </c>
      <c r="C24" s="147">
        <v>0.15</v>
      </c>
      <c r="D24" s="128">
        <v>3385</v>
      </c>
      <c r="E24" s="128">
        <v>0</v>
      </c>
      <c r="F24" s="128">
        <v>0</v>
      </c>
      <c r="G24" s="146">
        <v>0</v>
      </c>
      <c r="H24" s="128">
        <f>(+D24+E24-G24+F24/2)*C24</f>
        <v>507.75</v>
      </c>
      <c r="I24" s="129">
        <f>+D24+E24+F24-G24-H24</f>
        <v>2877.25</v>
      </c>
    </row>
    <row r="25" spans="1:9" ht="12.75">
      <c r="A25" s="141"/>
      <c r="B25" s="142"/>
      <c r="C25" s="143"/>
      <c r="D25" s="128"/>
      <c r="E25" s="128"/>
      <c r="F25" s="128"/>
      <c r="G25" s="144"/>
      <c r="H25" s="144"/>
      <c r="I25" s="234"/>
    </row>
    <row r="26" spans="1:9" ht="12.75">
      <c r="A26" s="141"/>
      <c r="B26" s="142"/>
      <c r="C26" s="143"/>
      <c r="D26" s="144"/>
      <c r="E26" s="144"/>
      <c r="F26" s="144"/>
      <c r="G26" s="144"/>
      <c r="H26" s="144"/>
      <c r="I26" s="234"/>
    </row>
    <row r="27" spans="1:9" ht="12.75">
      <c r="A27" s="141"/>
      <c r="B27" s="142"/>
      <c r="C27" s="143"/>
      <c r="D27" s="144"/>
      <c r="E27" s="144"/>
      <c r="F27" s="144"/>
      <c r="G27" s="144"/>
      <c r="H27" s="144"/>
      <c r="I27" s="234"/>
    </row>
    <row r="28" spans="1:9" ht="12.75">
      <c r="A28" s="141"/>
      <c r="B28" s="142"/>
      <c r="C28" s="143"/>
      <c r="D28" s="144"/>
      <c r="E28" s="144"/>
      <c r="F28" s="144"/>
      <c r="G28" s="144"/>
      <c r="H28" s="144"/>
      <c r="I28" s="234"/>
    </row>
    <row r="29" spans="1:9" ht="18" customHeight="1" thickBot="1">
      <c r="A29" s="235"/>
      <c r="B29" s="236"/>
      <c r="C29" s="237"/>
      <c r="D29" s="238">
        <f aca="true" t="shared" si="0" ref="D29:I29">SUM(D8:D28)</f>
        <v>31057684</v>
      </c>
      <c r="E29" s="238">
        <f>SUM(E8:E28)</f>
        <v>909300</v>
      </c>
      <c r="F29" s="238">
        <f t="shared" si="0"/>
        <v>27053507</v>
      </c>
      <c r="G29" s="238">
        <f t="shared" si="0"/>
        <v>200000</v>
      </c>
      <c r="H29" s="238">
        <f>SUM(H8:H28)</f>
        <v>8878013.225000001</v>
      </c>
      <c r="I29" s="239">
        <f t="shared" si="0"/>
        <v>49942477.775000006</v>
      </c>
    </row>
    <row r="30" spans="1:9" ht="12.75" hidden="1">
      <c r="A30" s="141"/>
      <c r="B30" s="142"/>
      <c r="C30" s="143"/>
      <c r="D30" s="144"/>
      <c r="E30" s="144"/>
      <c r="F30" s="144"/>
      <c r="G30" s="144"/>
      <c r="H30" s="144"/>
      <c r="I30" s="145"/>
    </row>
    <row r="31" spans="1:9" ht="12.75" hidden="1">
      <c r="A31" s="141"/>
      <c r="B31" s="142"/>
      <c r="C31" s="143"/>
      <c r="D31" s="144"/>
      <c r="E31" s="144"/>
      <c r="F31" s="144"/>
      <c r="G31" s="144"/>
      <c r="H31" s="144"/>
      <c r="I31" s="145"/>
    </row>
    <row r="32" spans="1:9" ht="12.75" hidden="1">
      <c r="A32" s="141"/>
      <c r="B32" s="142"/>
      <c r="C32" s="143"/>
      <c r="D32" s="144"/>
      <c r="E32" s="144"/>
      <c r="F32" s="144"/>
      <c r="G32" s="144"/>
      <c r="H32" s="144"/>
      <c r="I32" s="145"/>
    </row>
    <row r="33" spans="1:9" ht="12.75" hidden="1">
      <c r="A33" s="141"/>
      <c r="B33" s="142"/>
      <c r="C33" s="143"/>
      <c r="D33" s="144"/>
      <c r="E33" s="144"/>
      <c r="F33" s="144"/>
      <c r="G33" s="144"/>
      <c r="H33" s="144"/>
      <c r="I33" s="145"/>
    </row>
    <row r="34" spans="1:9" ht="12.75" hidden="1">
      <c r="A34" s="141"/>
      <c r="B34" s="142"/>
      <c r="C34" s="143"/>
      <c r="D34" s="144"/>
      <c r="E34" s="144"/>
      <c r="F34" s="144"/>
      <c r="G34" s="144"/>
      <c r="H34" s="144"/>
      <c r="I34" s="145"/>
    </row>
    <row r="35" spans="1:9" ht="12.75" hidden="1">
      <c r="A35" s="141"/>
      <c r="B35" s="142"/>
      <c r="C35" s="143"/>
      <c r="D35" s="144"/>
      <c r="E35" s="144"/>
      <c r="F35" s="144"/>
      <c r="G35" s="144"/>
      <c r="H35" s="144"/>
      <c r="I35" s="145"/>
    </row>
    <row r="36" spans="1:9" ht="12.75" hidden="1">
      <c r="A36" s="141"/>
      <c r="B36" s="142"/>
      <c r="C36" s="143"/>
      <c r="D36" s="144"/>
      <c r="E36" s="144"/>
      <c r="F36" s="144"/>
      <c r="G36" s="144"/>
      <c r="H36" s="144"/>
      <c r="I36" s="145"/>
    </row>
    <row r="37" spans="1:9" ht="12.75" hidden="1">
      <c r="A37" s="141"/>
      <c r="B37" s="142"/>
      <c r="C37" s="143"/>
      <c r="D37" s="144"/>
      <c r="E37" s="144"/>
      <c r="F37" s="144"/>
      <c r="G37" s="144"/>
      <c r="H37" s="144"/>
      <c r="I37" s="145"/>
    </row>
    <row r="38" spans="1:9" ht="12.75" hidden="1">
      <c r="A38" s="125">
        <v>1</v>
      </c>
      <c r="B38" s="126" t="s">
        <v>270</v>
      </c>
      <c r="C38" s="127">
        <v>0</v>
      </c>
      <c r="D38" s="128">
        <v>2472641</v>
      </c>
      <c r="E38" s="128"/>
      <c r="F38" s="128"/>
      <c r="G38" s="128"/>
      <c r="H38" s="128"/>
      <c r="I38" s="129">
        <f>+D38+E38+F38-G38-H38</f>
        <v>2472641</v>
      </c>
    </row>
    <row r="39" spans="1:9" ht="12.75" hidden="1">
      <c r="A39" s="125">
        <v>2</v>
      </c>
      <c r="B39" s="126" t="s">
        <v>271</v>
      </c>
      <c r="C39" s="127">
        <v>0</v>
      </c>
      <c r="D39" s="128">
        <v>1064067</v>
      </c>
      <c r="E39" s="128"/>
      <c r="F39" s="128"/>
      <c r="G39" s="128">
        <v>1500000</v>
      </c>
      <c r="H39" s="128"/>
      <c r="I39" s="129">
        <f aca="true" t="shared" si="1" ref="I39:I48">+D39+E39+F39-G39-H39</f>
        <v>-435933</v>
      </c>
    </row>
    <row r="40" spans="1:9" ht="12.75" hidden="1">
      <c r="A40" s="125">
        <v>3</v>
      </c>
      <c r="B40" s="126" t="s">
        <v>192</v>
      </c>
      <c r="C40" s="127">
        <v>0.1</v>
      </c>
      <c r="D40" s="128">
        <v>1088867</v>
      </c>
      <c r="E40" s="128">
        <f>+C63</f>
        <v>0</v>
      </c>
      <c r="F40" s="128">
        <f>+D63</f>
        <v>0</v>
      </c>
      <c r="G40" s="128"/>
      <c r="H40" s="128"/>
      <c r="I40" s="129">
        <f t="shared" si="1"/>
        <v>1088867</v>
      </c>
    </row>
    <row r="41" spans="1:9" ht="12.75" hidden="1">
      <c r="A41" s="125">
        <v>4</v>
      </c>
      <c r="B41" s="126" t="s">
        <v>272</v>
      </c>
      <c r="C41" s="127">
        <v>0.15</v>
      </c>
      <c r="D41" s="128">
        <v>2384138</v>
      </c>
      <c r="E41" s="128"/>
      <c r="F41" s="128"/>
      <c r="G41" s="128">
        <v>200000</v>
      </c>
      <c r="H41" s="128"/>
      <c r="I41" s="129">
        <f t="shared" si="1"/>
        <v>2184138</v>
      </c>
    </row>
    <row r="42" spans="1:9" ht="12.75" hidden="1">
      <c r="A42" s="125">
        <v>5</v>
      </c>
      <c r="B42" s="126" t="s">
        <v>273</v>
      </c>
      <c r="C42" s="127">
        <v>0.1</v>
      </c>
      <c r="D42" s="128">
        <v>4317395</v>
      </c>
      <c r="E42" s="128">
        <f>+C59</f>
        <v>0</v>
      </c>
      <c r="F42" s="128">
        <f>+D59</f>
        <v>0</v>
      </c>
      <c r="G42" s="128"/>
      <c r="H42" s="128"/>
      <c r="I42" s="129">
        <f t="shared" si="1"/>
        <v>4317395</v>
      </c>
    </row>
    <row r="43" spans="1:9" ht="12.75" hidden="1">
      <c r="A43" s="125">
        <v>6</v>
      </c>
      <c r="B43" s="126" t="s">
        <v>274</v>
      </c>
      <c r="C43" s="127">
        <v>0</v>
      </c>
      <c r="D43" s="128"/>
      <c r="E43" s="128"/>
      <c r="F43" s="128"/>
      <c r="G43" s="128"/>
      <c r="H43" s="128"/>
      <c r="I43" s="129">
        <f t="shared" si="1"/>
        <v>0</v>
      </c>
    </row>
    <row r="44" spans="1:9" ht="12.75" hidden="1">
      <c r="A44" s="125">
        <v>7</v>
      </c>
      <c r="B44" s="126" t="s">
        <v>275</v>
      </c>
      <c r="C44" s="127">
        <v>0.15</v>
      </c>
      <c r="D44" s="128">
        <v>12138550</v>
      </c>
      <c r="E44" s="128">
        <f>+C61+C62</f>
        <v>0</v>
      </c>
      <c r="F44" s="128">
        <f>+D61+D62</f>
        <v>0</v>
      </c>
      <c r="G44" s="128"/>
      <c r="H44" s="128"/>
      <c r="I44" s="129">
        <f t="shared" si="1"/>
        <v>12138550</v>
      </c>
    </row>
    <row r="45" spans="1:9" ht="12.75" hidden="1">
      <c r="A45" s="125">
        <v>8</v>
      </c>
      <c r="B45" s="126" t="s">
        <v>276</v>
      </c>
      <c r="C45" s="127">
        <v>0.15</v>
      </c>
      <c r="D45" s="128">
        <v>4685</v>
      </c>
      <c r="E45" s="128"/>
      <c r="F45" s="128"/>
      <c r="G45" s="128"/>
      <c r="H45" s="128"/>
      <c r="I45" s="129">
        <f t="shared" si="1"/>
        <v>4685</v>
      </c>
    </row>
    <row r="46" spans="1:9" ht="12.75" hidden="1">
      <c r="A46" s="125">
        <v>9</v>
      </c>
      <c r="B46" s="126" t="s">
        <v>277</v>
      </c>
      <c r="C46" s="127">
        <v>0.6</v>
      </c>
      <c r="D46" s="128">
        <v>20161</v>
      </c>
      <c r="E46" s="128"/>
      <c r="F46" s="128"/>
      <c r="G46" s="128"/>
      <c r="H46" s="128"/>
      <c r="I46" s="129">
        <f t="shared" si="1"/>
        <v>20161</v>
      </c>
    </row>
    <row r="47" spans="1:9" ht="12.75" hidden="1">
      <c r="A47" s="125">
        <v>10</v>
      </c>
      <c r="B47" s="126" t="s">
        <v>278</v>
      </c>
      <c r="C47" s="127">
        <v>0.1</v>
      </c>
      <c r="D47" s="128">
        <v>9959</v>
      </c>
      <c r="E47" s="128">
        <f>+C60</f>
        <v>0</v>
      </c>
      <c r="F47" s="128">
        <f>+D60</f>
        <v>0</v>
      </c>
      <c r="G47" s="128"/>
      <c r="H47" s="128"/>
      <c r="I47" s="129">
        <f t="shared" si="1"/>
        <v>9959</v>
      </c>
    </row>
    <row r="48" spans="1:9" ht="12.75" hidden="1">
      <c r="A48" s="125">
        <v>11</v>
      </c>
      <c r="B48" s="126" t="s">
        <v>279</v>
      </c>
      <c r="C48" s="127">
        <v>0.15</v>
      </c>
      <c r="D48" s="128">
        <v>58389</v>
      </c>
      <c r="E48" s="128"/>
      <c r="F48" s="128"/>
      <c r="G48" s="128"/>
      <c r="H48" s="128"/>
      <c r="I48" s="129">
        <f t="shared" si="1"/>
        <v>58389</v>
      </c>
    </row>
    <row r="49" spans="1:9" ht="13.5" hidden="1" thickBot="1">
      <c r="A49" s="130"/>
      <c r="B49" s="131" t="s">
        <v>195</v>
      </c>
      <c r="C49" s="132"/>
      <c r="D49" s="133">
        <f aca="true" t="shared" si="2" ref="D49:I49">SUM(D38:D48)</f>
        <v>23558852</v>
      </c>
      <c r="E49" s="133">
        <f t="shared" si="2"/>
        <v>0</v>
      </c>
      <c r="F49" s="133">
        <f t="shared" si="2"/>
        <v>0</v>
      </c>
      <c r="G49" s="133">
        <f t="shared" si="2"/>
        <v>1700000</v>
      </c>
      <c r="H49" s="133">
        <f t="shared" si="2"/>
        <v>0</v>
      </c>
      <c r="I49" s="134">
        <f t="shared" si="2"/>
        <v>21858852</v>
      </c>
    </row>
    <row r="50" spans="5:7" ht="12.75">
      <c r="E50" s="135">
        <f>+E29+F29-'DEP 08-09'!E18</f>
        <v>0</v>
      </c>
      <c r="F50" s="137">
        <f>+E49+F49</f>
        <v>0</v>
      </c>
      <c r="G50" s="135"/>
    </row>
    <row r="51" spans="4:9" ht="12.75">
      <c r="D51" s="135"/>
      <c r="E51" s="135"/>
      <c r="F51" s="135"/>
      <c r="G51" s="135"/>
      <c r="H51" s="135"/>
      <c r="I51" s="135"/>
    </row>
    <row r="52" spans="4:9" ht="12.75">
      <c r="D52" s="135"/>
      <c r="E52" s="135"/>
      <c r="F52" s="137"/>
      <c r="G52" s="113"/>
      <c r="H52" s="135"/>
      <c r="I52" s="135"/>
    </row>
    <row r="53" spans="1:9" ht="18">
      <c r="A53" s="81"/>
      <c r="I53" s="135"/>
    </row>
    <row r="54" ht="12.75">
      <c r="H54" s="282"/>
    </row>
    <row r="55" ht="12.75">
      <c r="H55" s="282"/>
    </row>
    <row r="58" spans="1:5" ht="12.75">
      <c r="A58" s="437"/>
      <c r="B58" s="437"/>
      <c r="C58" s="82"/>
      <c r="D58" s="82"/>
      <c r="E58" s="82"/>
    </row>
  </sheetData>
  <sheetProtection/>
  <mergeCells count="3">
    <mergeCell ref="A2:I2"/>
    <mergeCell ref="A3:I3"/>
    <mergeCell ref="A58:B58"/>
  </mergeCells>
  <printOptions horizontalCentered="1"/>
  <pageMargins left="0.16" right="0.18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I32" sqref="I32"/>
    </sheetView>
  </sheetViews>
  <sheetFormatPr defaultColWidth="9.140625" defaultRowHeight="12.75"/>
  <cols>
    <col min="7" max="7" width="11.28125" style="0" customWidth="1"/>
  </cols>
  <sheetData>
    <row r="1" ht="12.75">
      <c r="A1" s="13" t="s">
        <v>293</v>
      </c>
    </row>
    <row r="3" spans="1:7" ht="12.75">
      <c r="A3" s="13" t="s">
        <v>294</v>
      </c>
      <c r="B3" s="13" t="s">
        <v>295</v>
      </c>
      <c r="D3" s="13"/>
      <c r="E3" s="13" t="s">
        <v>195</v>
      </c>
      <c r="F3" s="13" t="s">
        <v>296</v>
      </c>
      <c r="G3" s="13" t="s">
        <v>296</v>
      </c>
    </row>
    <row r="4" spans="5:7" ht="12.75">
      <c r="E4" s="13" t="s">
        <v>170</v>
      </c>
      <c r="F4" s="13" t="s">
        <v>265</v>
      </c>
      <c r="G4" s="13" t="s">
        <v>170</v>
      </c>
    </row>
    <row r="6" spans="1:7" ht="12.75">
      <c r="A6">
        <v>1</v>
      </c>
      <c r="B6" t="s">
        <v>1255</v>
      </c>
      <c r="E6" s="250">
        <f>+'BS&amp;PL'!C408</f>
        <v>43794</v>
      </c>
      <c r="F6" s="138">
        <v>0.2</v>
      </c>
      <c r="G6" s="113">
        <f aca="true" t="shared" si="0" ref="G6:G11">E6*F6</f>
        <v>8758.800000000001</v>
      </c>
    </row>
    <row r="7" spans="1:7" ht="12.75">
      <c r="A7">
        <f>+A6+1</f>
        <v>2</v>
      </c>
      <c r="B7" t="s">
        <v>321</v>
      </c>
      <c r="E7" s="250">
        <f>'BS&amp;PL'!C296</f>
        <v>204600</v>
      </c>
      <c r="F7" s="138">
        <v>0.2</v>
      </c>
      <c r="G7" s="113">
        <f t="shared" si="0"/>
        <v>40920</v>
      </c>
    </row>
    <row r="8" spans="1:7" ht="12.75">
      <c r="A8">
        <f>+A7+1</f>
        <v>3</v>
      </c>
      <c r="B8" t="s">
        <v>92</v>
      </c>
      <c r="E8" s="250">
        <f>+'BS&amp;PL'!C322</f>
        <v>36698</v>
      </c>
      <c r="F8" s="138">
        <v>0.2</v>
      </c>
      <c r="G8" s="113">
        <f t="shared" si="0"/>
        <v>7339.6</v>
      </c>
    </row>
    <row r="9" spans="1:7" ht="12.75">
      <c r="A9">
        <f>+A8+1</f>
        <v>4</v>
      </c>
      <c r="B9" t="s">
        <v>297</v>
      </c>
      <c r="E9" s="250">
        <f>+'BS&amp;PL'!C403</f>
        <v>144710</v>
      </c>
      <c r="F9" s="138">
        <v>0.2</v>
      </c>
      <c r="G9" s="113">
        <f t="shared" si="0"/>
        <v>28942</v>
      </c>
    </row>
    <row r="10" spans="1:7" ht="12.75">
      <c r="A10">
        <f>+A9+1</f>
        <v>5</v>
      </c>
      <c r="B10" t="s">
        <v>302</v>
      </c>
      <c r="E10" s="250">
        <f>+'BS&amp;PL'!C379</f>
        <v>24202</v>
      </c>
      <c r="F10" s="138">
        <v>0.05</v>
      </c>
      <c r="G10" s="113">
        <f t="shared" si="0"/>
        <v>1210.1000000000001</v>
      </c>
    </row>
    <row r="11" spans="1:7" ht="12.75">
      <c r="A11">
        <f>+A10+1</f>
        <v>6</v>
      </c>
      <c r="B11" t="s">
        <v>325</v>
      </c>
      <c r="E11" s="250">
        <f>+depasperit!H18</f>
        <v>292894.05</v>
      </c>
      <c r="F11" s="138">
        <v>0.2</v>
      </c>
      <c r="G11" s="113">
        <f t="shared" si="0"/>
        <v>58578.81</v>
      </c>
    </row>
    <row r="13" spans="2:7" ht="12.75">
      <c r="B13" s="13" t="s">
        <v>298</v>
      </c>
      <c r="C13" s="13"/>
      <c r="G13" s="136">
        <f>SUM(G6:G12)</f>
        <v>145749.31</v>
      </c>
    </row>
    <row r="15" spans="2:7" ht="12.75">
      <c r="B15" t="s">
        <v>299</v>
      </c>
      <c r="G15" s="113">
        <f>G13*30/100</f>
        <v>43724.793</v>
      </c>
    </row>
    <row r="16" spans="2:7" ht="12.75">
      <c r="B16" t="s">
        <v>300</v>
      </c>
      <c r="G16" s="113">
        <f>G15*10/100</f>
        <v>4372.4793</v>
      </c>
    </row>
    <row r="17" spans="2:7" ht="12.75">
      <c r="B17" t="s">
        <v>328</v>
      </c>
      <c r="G17" s="113">
        <f>(G15+G16)*3/100</f>
        <v>1442.9181689999998</v>
      </c>
    </row>
    <row r="18" spans="2:7" ht="12.75">
      <c r="B18" t="s">
        <v>195</v>
      </c>
      <c r="G18" s="136">
        <f>SUM(G15:G17)</f>
        <v>49540.190468999994</v>
      </c>
    </row>
    <row r="20" ht="12.75">
      <c r="B20" t="s">
        <v>301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SheetLayoutView="100" zoomScalePageLayoutView="0" workbookViewId="0" topLeftCell="A34">
      <selection activeCell="G64" sqref="G64"/>
    </sheetView>
  </sheetViews>
  <sheetFormatPr defaultColWidth="9.140625" defaultRowHeight="12.75"/>
  <cols>
    <col min="4" max="4" width="22.7109375" style="0" customWidth="1"/>
    <col min="6" max="6" width="18.421875" style="0" customWidth="1"/>
    <col min="7" max="7" width="23.57421875" style="0" customWidth="1"/>
    <col min="8" max="8" width="9.140625" style="0" hidden="1" customWidth="1"/>
  </cols>
  <sheetData>
    <row r="1" spans="1:6" ht="15">
      <c r="A1" s="439" t="s">
        <v>206</v>
      </c>
      <c r="B1" s="439"/>
      <c r="C1" s="439"/>
      <c r="D1" s="439"/>
      <c r="E1" s="439"/>
      <c r="F1" s="439"/>
    </row>
    <row r="2" spans="1:7" ht="15">
      <c r="A2" s="439" t="s">
        <v>469</v>
      </c>
      <c r="B2" s="439"/>
      <c r="C2" s="439"/>
      <c r="D2" s="439"/>
      <c r="E2" s="439"/>
      <c r="F2" s="439"/>
      <c r="G2" s="251"/>
    </row>
    <row r="3" spans="1:7" ht="15">
      <c r="A3" s="439" t="s">
        <v>470</v>
      </c>
      <c r="B3" s="439"/>
      <c r="C3" s="439"/>
      <c r="D3" s="439"/>
      <c r="E3" s="439"/>
      <c r="F3" s="439"/>
      <c r="G3" s="251"/>
    </row>
    <row r="7" spans="1:2" ht="12.75">
      <c r="A7" s="13" t="s">
        <v>162</v>
      </c>
      <c r="B7" s="13" t="s">
        <v>382</v>
      </c>
    </row>
    <row r="8" spans="1:2" ht="12.75">
      <c r="A8" s="13" t="s">
        <v>164</v>
      </c>
      <c r="B8" s="13" t="s">
        <v>163</v>
      </c>
    </row>
    <row r="10" spans="1:5" ht="12.75">
      <c r="A10" s="13" t="s">
        <v>165</v>
      </c>
      <c r="B10" s="13"/>
      <c r="C10" s="13" t="s">
        <v>383</v>
      </c>
      <c r="D10" s="13"/>
      <c r="E10" s="13" t="s">
        <v>331</v>
      </c>
    </row>
    <row r="12" spans="1:5" ht="12.75">
      <c r="A12" s="192" t="s">
        <v>166</v>
      </c>
      <c r="B12" s="193" t="s">
        <v>167</v>
      </c>
      <c r="C12" s="192" t="s">
        <v>168</v>
      </c>
      <c r="D12" s="192" t="s">
        <v>169</v>
      </c>
      <c r="E12" s="193" t="s">
        <v>170</v>
      </c>
    </row>
    <row r="13" spans="1:5" ht="12.75">
      <c r="A13" s="77">
        <v>1</v>
      </c>
      <c r="B13" s="76" t="s">
        <v>171</v>
      </c>
      <c r="C13" s="77" t="s">
        <v>384</v>
      </c>
      <c r="D13" s="77" t="s">
        <v>387</v>
      </c>
      <c r="E13" s="76">
        <v>19731</v>
      </c>
    </row>
    <row r="14" spans="1:5" ht="12.75">
      <c r="A14" s="77">
        <v>2</v>
      </c>
      <c r="B14" s="76" t="s">
        <v>172</v>
      </c>
      <c r="C14" s="77" t="s">
        <v>385</v>
      </c>
      <c r="D14" s="77" t="s">
        <v>397</v>
      </c>
      <c r="E14" s="76">
        <v>20456</v>
      </c>
    </row>
    <row r="15" spans="1:5" ht="12.75">
      <c r="A15" s="77">
        <v>3</v>
      </c>
      <c r="B15" s="76" t="s">
        <v>173</v>
      </c>
      <c r="C15" s="77" t="s">
        <v>398</v>
      </c>
      <c r="D15" s="77" t="s">
        <v>396</v>
      </c>
      <c r="E15" s="76">
        <v>18589</v>
      </c>
    </row>
    <row r="16" spans="1:5" ht="12.75">
      <c r="A16" s="77">
        <v>4</v>
      </c>
      <c r="B16" s="76" t="s">
        <v>174</v>
      </c>
      <c r="C16" s="77" t="s">
        <v>399</v>
      </c>
      <c r="D16" s="77" t="s">
        <v>395</v>
      </c>
      <c r="E16" s="76">
        <v>16977</v>
      </c>
    </row>
    <row r="17" spans="1:5" ht="12.75">
      <c r="A17" s="77">
        <v>5</v>
      </c>
      <c r="B17" s="76" t="s">
        <v>175</v>
      </c>
      <c r="C17" s="77" t="s">
        <v>400</v>
      </c>
      <c r="D17" s="77" t="s">
        <v>394</v>
      </c>
      <c r="E17" s="76">
        <v>17790</v>
      </c>
    </row>
    <row r="18" spans="1:5" ht="12.75">
      <c r="A18" s="77">
        <v>6</v>
      </c>
      <c r="B18" s="76" t="s">
        <v>176</v>
      </c>
      <c r="C18" s="77" t="s">
        <v>401</v>
      </c>
      <c r="D18" s="77" t="s">
        <v>393</v>
      </c>
      <c r="E18" s="76">
        <v>18258</v>
      </c>
    </row>
    <row r="19" spans="1:5" ht="12.75">
      <c r="A19" s="77">
        <v>7</v>
      </c>
      <c r="B19" s="76" t="s">
        <v>177</v>
      </c>
      <c r="C19" s="77" t="s">
        <v>402</v>
      </c>
      <c r="D19" s="77" t="s">
        <v>392</v>
      </c>
      <c r="E19" s="76">
        <v>17688</v>
      </c>
    </row>
    <row r="20" spans="1:5" ht="12.75">
      <c r="A20" s="77">
        <v>8</v>
      </c>
      <c r="B20" s="76" t="s">
        <v>178</v>
      </c>
      <c r="C20" s="77" t="s">
        <v>391</v>
      </c>
      <c r="D20" s="77" t="s">
        <v>391</v>
      </c>
      <c r="E20" s="76">
        <v>16771</v>
      </c>
    </row>
    <row r="21" spans="1:5" ht="12.75">
      <c r="A21" s="77">
        <v>9</v>
      </c>
      <c r="B21" s="76" t="s">
        <v>179</v>
      </c>
      <c r="C21" s="77" t="s">
        <v>390</v>
      </c>
      <c r="D21" s="77" t="s">
        <v>390</v>
      </c>
      <c r="E21" s="76">
        <v>16046</v>
      </c>
    </row>
    <row r="22" spans="1:5" ht="12.75">
      <c r="A22" s="77">
        <v>10</v>
      </c>
      <c r="B22" s="76" t="s">
        <v>180</v>
      </c>
      <c r="C22" s="77" t="s">
        <v>386</v>
      </c>
      <c r="D22" s="77" t="s">
        <v>386</v>
      </c>
      <c r="E22" s="76">
        <v>16620</v>
      </c>
    </row>
    <row r="23" spans="1:5" ht="12.75">
      <c r="A23" s="77">
        <v>11</v>
      </c>
      <c r="B23" s="76" t="s">
        <v>181</v>
      </c>
      <c r="C23" s="77" t="s">
        <v>389</v>
      </c>
      <c r="D23" s="77" t="s">
        <v>389</v>
      </c>
      <c r="E23" s="76">
        <v>16814</v>
      </c>
    </row>
    <row r="24" spans="1:5" ht="12.75">
      <c r="A24" s="77">
        <v>12</v>
      </c>
      <c r="B24" s="76" t="s">
        <v>182</v>
      </c>
      <c r="C24" s="77" t="s">
        <v>388</v>
      </c>
      <c r="D24" s="77" t="s">
        <v>388</v>
      </c>
      <c r="E24" s="76">
        <v>17326</v>
      </c>
    </row>
    <row r="25" ht="12.75">
      <c r="A25" s="78"/>
    </row>
    <row r="28" spans="1:5" ht="12.75">
      <c r="A28" s="13" t="s">
        <v>183</v>
      </c>
      <c r="C28" s="13" t="s">
        <v>383</v>
      </c>
      <c r="E28" s="13" t="s">
        <v>331</v>
      </c>
    </row>
    <row r="30" spans="1:5" ht="12.75">
      <c r="A30" s="192" t="s">
        <v>166</v>
      </c>
      <c r="B30" s="192" t="s">
        <v>167</v>
      </c>
      <c r="C30" s="192" t="s">
        <v>168</v>
      </c>
      <c r="D30" s="192" t="s">
        <v>169</v>
      </c>
      <c r="E30" s="193" t="s">
        <v>170</v>
      </c>
    </row>
    <row r="31" spans="1:5" ht="12.75">
      <c r="A31" s="77">
        <v>1</v>
      </c>
      <c r="B31" s="77" t="s">
        <v>171</v>
      </c>
      <c r="C31" s="77" t="s">
        <v>384</v>
      </c>
      <c r="D31" s="77" t="s">
        <v>387</v>
      </c>
      <c r="E31" s="76">
        <v>5015</v>
      </c>
    </row>
    <row r="32" spans="1:5" ht="12.75">
      <c r="A32" s="77">
        <v>2</v>
      </c>
      <c r="B32" s="77" t="s">
        <v>172</v>
      </c>
      <c r="C32" s="77" t="s">
        <v>385</v>
      </c>
      <c r="D32" s="77" t="s">
        <v>397</v>
      </c>
      <c r="E32" s="76">
        <v>5200</v>
      </c>
    </row>
    <row r="33" spans="1:5" ht="12.75">
      <c r="A33" s="77">
        <v>3</v>
      </c>
      <c r="B33" s="77" t="s">
        <v>173</v>
      </c>
      <c r="C33" s="77" t="s">
        <v>398</v>
      </c>
      <c r="D33" s="77" t="s">
        <v>396</v>
      </c>
      <c r="E33" s="76">
        <v>4724</v>
      </c>
    </row>
    <row r="34" spans="1:5" ht="12.75">
      <c r="A34" s="77">
        <v>4</v>
      </c>
      <c r="B34" s="77" t="s">
        <v>174</v>
      </c>
      <c r="C34" s="77" t="s">
        <v>399</v>
      </c>
      <c r="D34" s="77" t="s">
        <v>395</v>
      </c>
      <c r="E34" s="76">
        <v>4311</v>
      </c>
    </row>
    <row r="35" spans="1:5" ht="12.75">
      <c r="A35" s="77">
        <v>5</v>
      </c>
      <c r="B35" s="77" t="s">
        <v>175</v>
      </c>
      <c r="C35" s="77" t="s">
        <v>400</v>
      </c>
      <c r="D35" s="77" t="s">
        <v>394</v>
      </c>
      <c r="E35" s="76">
        <v>4518</v>
      </c>
    </row>
    <row r="36" spans="1:5" ht="12.75">
      <c r="A36" s="77">
        <v>6</v>
      </c>
      <c r="B36" s="77" t="s">
        <v>176</v>
      </c>
      <c r="C36" s="77" t="s">
        <v>401</v>
      </c>
      <c r="D36" s="77" t="s">
        <v>393</v>
      </c>
      <c r="E36" s="76">
        <v>4642</v>
      </c>
    </row>
    <row r="37" spans="1:5" ht="12.75">
      <c r="A37" s="77">
        <v>7</v>
      </c>
      <c r="B37" s="77" t="s">
        <v>177</v>
      </c>
      <c r="C37" s="77" t="s">
        <v>402</v>
      </c>
      <c r="D37" s="77" t="s">
        <v>392</v>
      </c>
      <c r="E37" s="76">
        <v>4494</v>
      </c>
    </row>
    <row r="38" spans="1:5" ht="12.75">
      <c r="A38" s="77">
        <v>8</v>
      </c>
      <c r="B38" s="77" t="s">
        <v>178</v>
      </c>
      <c r="C38" s="77" t="s">
        <v>391</v>
      </c>
      <c r="D38" s="77" t="s">
        <v>391</v>
      </c>
      <c r="E38" s="76">
        <v>4271</v>
      </c>
    </row>
    <row r="39" spans="1:5" ht="12.75">
      <c r="A39" s="77">
        <v>9</v>
      </c>
      <c r="B39" s="77" t="s">
        <v>179</v>
      </c>
      <c r="C39" s="77" t="s">
        <v>390</v>
      </c>
      <c r="D39" s="77" t="s">
        <v>390</v>
      </c>
      <c r="E39" s="76">
        <v>4077</v>
      </c>
    </row>
    <row r="40" spans="1:5" ht="12.75">
      <c r="A40" s="77">
        <v>10</v>
      </c>
      <c r="B40" s="77" t="s">
        <v>180</v>
      </c>
      <c r="C40" s="77" t="s">
        <v>386</v>
      </c>
      <c r="D40" s="77" t="s">
        <v>386</v>
      </c>
      <c r="E40" s="76">
        <v>4232</v>
      </c>
    </row>
    <row r="41" spans="1:5" ht="12.75">
      <c r="A41" s="77">
        <v>11</v>
      </c>
      <c r="B41" s="77" t="s">
        <v>181</v>
      </c>
      <c r="C41" s="77" t="s">
        <v>389</v>
      </c>
      <c r="D41" s="77" t="s">
        <v>389</v>
      </c>
      <c r="E41" s="76">
        <v>4272</v>
      </c>
    </row>
    <row r="42" spans="1:5" ht="12.75">
      <c r="A42" s="77">
        <v>12</v>
      </c>
      <c r="B42" s="77" t="s">
        <v>182</v>
      </c>
      <c r="C42" s="77" t="s">
        <v>388</v>
      </c>
      <c r="D42" s="77" t="s">
        <v>388</v>
      </c>
      <c r="E42" s="76">
        <v>4412</v>
      </c>
    </row>
    <row r="45" spans="1:6" ht="12.75">
      <c r="A45" s="13"/>
      <c r="F45" s="17" t="s">
        <v>332</v>
      </c>
    </row>
    <row r="46" ht="12.75">
      <c r="A46" s="13" t="s">
        <v>333</v>
      </c>
    </row>
    <row r="47" ht="12.75">
      <c r="A47" s="13"/>
    </row>
    <row r="48" spans="1:7" ht="12.75">
      <c r="A48" s="13" t="s">
        <v>334</v>
      </c>
      <c r="B48" s="13" t="s">
        <v>335</v>
      </c>
      <c r="C48" s="194"/>
      <c r="D48" s="194" t="s">
        <v>336</v>
      </c>
      <c r="E48" s="194"/>
      <c r="F48" s="194"/>
      <c r="G48" s="194"/>
    </row>
    <row r="49" spans="1:7" ht="12.75">
      <c r="A49" s="13"/>
      <c r="B49" s="13"/>
      <c r="C49" s="194"/>
      <c r="D49" s="194"/>
      <c r="E49" s="194"/>
      <c r="F49" s="194"/>
      <c r="G49" s="194"/>
    </row>
    <row r="50" spans="1:7" ht="12.75">
      <c r="A50" s="13" t="s">
        <v>337</v>
      </c>
      <c r="B50" s="13" t="s">
        <v>338</v>
      </c>
      <c r="C50" s="194"/>
      <c r="D50" s="194"/>
      <c r="E50" s="194"/>
      <c r="F50" s="194"/>
      <c r="G50" s="194"/>
    </row>
    <row r="51" spans="1:7" ht="12.75">
      <c r="A51" s="194"/>
      <c r="B51" s="438" t="s">
        <v>339</v>
      </c>
      <c r="C51" s="438"/>
      <c r="D51" s="438"/>
      <c r="E51" s="438"/>
      <c r="F51" s="438"/>
      <c r="G51" s="194"/>
    </row>
    <row r="52" spans="1:7" ht="12.75">
      <c r="A52" s="194"/>
      <c r="B52" s="438"/>
      <c r="C52" s="438"/>
      <c r="D52" s="438"/>
      <c r="E52" s="438"/>
      <c r="F52" s="438"/>
      <c r="G52" s="194"/>
    </row>
    <row r="53" spans="1:7" ht="12.75">
      <c r="A53" s="194"/>
      <c r="B53" s="438"/>
      <c r="C53" s="438"/>
      <c r="D53" s="438"/>
      <c r="E53" s="438"/>
      <c r="F53" s="438"/>
      <c r="G53" s="194"/>
    </row>
  </sheetData>
  <sheetProtection/>
  <mergeCells count="4">
    <mergeCell ref="B51:F53"/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D25"/>
  <sheetViews>
    <sheetView zoomScalePageLayoutView="0" workbookViewId="0" topLeftCell="A1">
      <selection activeCell="C20" sqref="C20"/>
    </sheetView>
  </sheetViews>
  <sheetFormatPr defaultColWidth="9.140625" defaultRowHeight="12.75"/>
  <cols>
    <col min="2" max="2" width="27.57421875" style="0" bestFit="1" customWidth="1"/>
  </cols>
  <sheetData>
    <row r="4" ht="12.75">
      <c r="B4" t="s">
        <v>630</v>
      </c>
    </row>
    <row r="5" spans="2:3" ht="12.75">
      <c r="B5" t="s">
        <v>629</v>
      </c>
      <c r="C5">
        <v>0</v>
      </c>
    </row>
    <row r="7" ht="12.75">
      <c r="B7" t="s">
        <v>631</v>
      </c>
    </row>
    <row r="8" spans="2:3" ht="12.75">
      <c r="B8" t="s">
        <v>632</v>
      </c>
      <c r="C8">
        <v>-254470</v>
      </c>
    </row>
    <row r="9" spans="2:3" ht="12.75">
      <c r="B9" t="s">
        <v>633</v>
      </c>
      <c r="C9">
        <v>-9283</v>
      </c>
    </row>
    <row r="10" spans="2:3" ht="12.75">
      <c r="B10" t="s">
        <v>634</v>
      </c>
      <c r="C10">
        <v>-221624</v>
      </c>
    </row>
    <row r="11" spans="2:3" ht="12.75">
      <c r="B11" t="s">
        <v>635</v>
      </c>
      <c r="C11">
        <f>SUM(C5:C10)</f>
        <v>-485377</v>
      </c>
    </row>
    <row r="13" spans="2:4" ht="12.75">
      <c r="B13" t="s">
        <v>636</v>
      </c>
      <c r="C13">
        <v>468995</v>
      </c>
      <c r="D13" t="s">
        <v>641</v>
      </c>
    </row>
    <row r="14" spans="2:4" ht="12.75">
      <c r="B14" t="s">
        <v>642</v>
      </c>
      <c r="C14">
        <f>+C13+C11</f>
        <v>-16382</v>
      </c>
      <c r="D14" t="s">
        <v>643</v>
      </c>
    </row>
    <row r="16" spans="2:4" ht="12.75">
      <c r="B16" t="s">
        <v>637</v>
      </c>
      <c r="C16">
        <v>35175</v>
      </c>
      <c r="D16" t="s">
        <v>640</v>
      </c>
    </row>
    <row r="18" spans="2:4" ht="12.75">
      <c r="B18" t="s">
        <v>638</v>
      </c>
      <c r="C18">
        <v>34480</v>
      </c>
      <c r="D18" t="s">
        <v>639</v>
      </c>
    </row>
    <row r="19" spans="2:4" ht="15">
      <c r="B19" s="28" t="s">
        <v>628</v>
      </c>
      <c r="C19" s="245">
        <v>16410</v>
      </c>
      <c r="D19" t="s">
        <v>639</v>
      </c>
    </row>
    <row r="20" ht="12.75">
      <c r="C20">
        <f>+C19+C18</f>
        <v>50890</v>
      </c>
    </row>
    <row r="24" ht="12.75">
      <c r="C24">
        <v>504172</v>
      </c>
    </row>
    <row r="25" ht="12.75">
      <c r="C25">
        <f>+C24-C18</f>
        <v>469692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rajvvi</dc:creator>
  <cp:keywords/>
  <dc:description/>
  <cp:lastModifiedBy>Xp 22-Jul-09</cp:lastModifiedBy>
  <cp:lastPrinted>2010-08-15T00:27:02Z</cp:lastPrinted>
  <dcterms:created xsi:type="dcterms:W3CDTF">2006-08-23T08:30:51Z</dcterms:created>
  <dcterms:modified xsi:type="dcterms:W3CDTF">2011-07-25T06:55:09Z</dcterms:modified>
  <cp:category/>
  <cp:version/>
  <cp:contentType/>
  <cp:contentStatus/>
</cp:coreProperties>
</file>